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npcommercialcouk.sharepoint.com/Shared Documents/Matt Tyler/Development Appraisal and Valuation Jobs/BOlston House, BOnvilston - Portabella/April 24 Update/"/>
    </mc:Choice>
  </mc:AlternateContent>
  <xr:revisionPtr revIDLastSave="6" documentId="8_{456E8521-1122-4678-B51E-6C0122352C1C}" xr6:coauthVersionLast="47" xr6:coauthVersionMax="47" xr10:uidLastSave="{89444433-EF21-41A8-B14D-AB89E5C33192}"/>
  <bookViews>
    <workbookView xWindow="-3465" yWindow="-15870" windowWidth="25440" windowHeight="15270" firstSheet="2" activeTab="17" xr2:uid="{00000000-000D-0000-FFFF-FFFF00000000}"/>
  </bookViews>
  <sheets>
    <sheet name="Cover " sheetId="116" r:id="rId1"/>
    <sheet name="Exclusions   Assumptions" sheetId="117" r:id="rId2"/>
    <sheet name="Master Summary " sheetId="119" r:id="rId3"/>
    <sheet name="Dwellings" sheetId="106" state="hidden" r:id="rId4"/>
    <sheet name="PLOT 1" sheetId="92" state="hidden" r:id="rId5"/>
    <sheet name="PLOT 5" sheetId="98" state="hidden" r:id="rId6"/>
    <sheet name="PLOT 2" sheetId="104" state="hidden" r:id="rId7"/>
    <sheet name="PLOT 3" sheetId="99" state="hidden" r:id="rId8"/>
    <sheet name="PLOT 4" sheetId="93" state="hidden" r:id="rId9"/>
    <sheet name="PLOT 6" sheetId="90" state="hidden" r:id="rId10"/>
    <sheet name="PLOT 7" sheetId="124" state="hidden" r:id="rId11"/>
    <sheet name="PLOT 8" sheetId="125" state="hidden" r:id="rId12"/>
    <sheet name="PLOT 9" sheetId="126" state="hidden" r:id="rId13"/>
    <sheet name="Drainage PLOT 5" sheetId="127" state="hidden" r:id="rId14"/>
    <sheet name="Hard surfaces  PLOT 5" sheetId="128" state="hidden" r:id="rId15"/>
    <sheet name=" Landscaping and fencing PLOT 5" sheetId="129" state="hidden" r:id="rId16"/>
    <sheet name="Services PLOT 5" sheetId="130" state="hidden" r:id="rId17"/>
    <sheet name="Hard surfaces " sheetId="110" r:id="rId18"/>
    <sheet name=" Landscaping and fencing " sheetId="111" r:id="rId19"/>
    <sheet name="Sum External Works" sheetId="122" r:id="rId20"/>
    <sheet name="Drainage" sheetId="113" r:id="rId21"/>
    <sheet name="Services " sheetId="115" r:id="rId22"/>
    <sheet name="Abnormals " sheetId="109" r:id="rId23"/>
    <sheet name="Drainage " sheetId="9" state="hidden" r:id="rId24"/>
    <sheet name="Abnormals" sheetId="10" state="hidden" r:id="rId25"/>
    <sheet name="Retaining walls" sheetId="11" state="hidden" r:id="rId26"/>
    <sheet name="Hard surfaces" sheetId="12" state="hidden" r:id="rId27"/>
    <sheet name=" Landscaping and fencing" sheetId="13" state="hidden" r:id="rId28"/>
  </sheets>
  <externalReferences>
    <externalReference r:id="rId29"/>
    <externalReference r:id="rId30"/>
    <externalReference r:id="rId31"/>
    <externalReference r:id="rId32"/>
  </externalReferences>
  <definedNames>
    <definedName name="\0" localSheetId="3">'[1]Estimate 1'!#REF!</definedName>
    <definedName name="\0">'[1]Estimate 1'!#REF!</definedName>
    <definedName name="\M" localSheetId="3">'[1]Estimate 1'!#REF!</definedName>
    <definedName name="\M">'[1]Estimate 1'!#REF!</definedName>
    <definedName name="_____A1">'[1]Estimate 1'!#REF!</definedName>
    <definedName name="_A1">'[1]Estimate 1'!#REF!</definedName>
    <definedName name="a">'[2]Conc. Frame'!a</definedName>
    <definedName name="abc">'[2]Conc. Frame'!abc</definedName>
    <definedName name="ac">'[2]Conc. Frame'!ac</definedName>
    <definedName name="ANALYSIS">'[1]Estimate 1'!#REF!</definedName>
    <definedName name="as">'[2]Conc. Frame'!as</definedName>
    <definedName name="COMMERICIAL">'[2]Conc. Frame'!COMMERICIAL</definedName>
    <definedName name="Download">'[2]Conc. Frame'!Download</definedName>
    <definedName name="GOTODWNLOAD">'[2]Conc. Frame'!GOTODWNLOAD</definedName>
    <definedName name="GRANTINCOME">'[3]Estimate Summary'!$E$39</definedName>
    <definedName name="INDEX">'[2]Conc. Frame'!INDEX</definedName>
    <definedName name="LAND_TOTAL">'[3]Estimate Summary'!$E$38</definedName>
    <definedName name="MAINMENU">'[1]Estimate 1'!#REF!</definedName>
    <definedName name="MISCLL">'[2]Conc. Frame'!MISCLL</definedName>
    <definedName name="PAGE2">'[1]Estimate 1'!#REF!</definedName>
    <definedName name="PAGE3">'[1]Estimate 1'!#REF!</definedName>
    <definedName name="PARTNERCOSTS">'[3]Estimate Summary'!$E$40</definedName>
    <definedName name="_xlnm.Print_Area" localSheetId="18">' Landscaping and fencing '!$A:$G</definedName>
    <definedName name="_xlnm.Print_Area" localSheetId="15">' Landscaping and fencing PLOT 5'!$A$1:$G$53</definedName>
    <definedName name="_xlnm.Print_Area" localSheetId="22">'Abnormals '!$A$1:$K$35</definedName>
    <definedName name="_xlnm.Print_Area" localSheetId="0">'Cover '!$D$1:$H$45</definedName>
    <definedName name="_xlnm.Print_Area" localSheetId="20">Drainage!$A$1:$F$40</definedName>
    <definedName name="_xlnm.Print_Area" localSheetId="3">Dwellings!$A$1:$U$46</definedName>
    <definedName name="_xlnm.Print_Area" localSheetId="1">'Exclusions   Assumptions'!$A$1:$P$67</definedName>
    <definedName name="_xlnm.Print_Area" localSheetId="17">'Hard surfaces '!$A:$G</definedName>
    <definedName name="_xlnm.Print_Area" localSheetId="2">'Master Summary '!$A$1:$R$64</definedName>
    <definedName name="_xlnm.Print_Area" localSheetId="10">'PLOT 7'!$A$1:$E$208</definedName>
    <definedName name="_xlnm.Print_Area" localSheetId="21">'Services '!$A:$F</definedName>
    <definedName name="_xlnm.Print_Area" localSheetId="16">'Services PLOT 5'!$A$1:$F$43</definedName>
    <definedName name="PRINTPAY">'[2]Conc. Frame'!PRINTPAY</definedName>
    <definedName name="PROCUREMENT">'[2]Conc. Frame'!PROCUREMENT</definedName>
    <definedName name="START">'[1]Estimate 1'!#REF!</definedName>
    <definedName name="status">[4]Sheet2!$A$1:$A$2</definedName>
    <definedName name="UPDATE">'[2]Conc. Frame'!UPDATE</definedName>
    <definedName name="UPDATE1">'[2]Conc. Frame'!UPDATE1</definedName>
    <definedName name="VIEW">'[2]Conc. Frame'!VIEW</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49" roundtripDataSignature="AMtx7mjTTASlay7yJi5Xp5AYfEfv5LccXw=="/>
    </ext>
  </extLst>
</workbook>
</file>

<file path=xl/calcChain.xml><?xml version="1.0" encoding="utf-8"?>
<calcChain xmlns="http://schemas.openxmlformats.org/spreadsheetml/2006/main">
  <c r="F27" i="109" l="1"/>
  <c r="G27" i="109" s="1"/>
  <c r="D27" i="109"/>
  <c r="C27" i="109"/>
  <c r="B27" i="109"/>
  <c r="A27" i="109"/>
  <c r="C18" i="109"/>
  <c r="B18" i="109"/>
  <c r="A18" i="109"/>
  <c r="A13" i="109"/>
  <c r="J28" i="113" l="1"/>
  <c r="K28" i="113" s="1"/>
  <c r="L28" i="113" s="1"/>
  <c r="D28" i="113"/>
  <c r="E9" i="111"/>
  <c r="E27" i="109" s="1"/>
  <c r="B8" i="111"/>
  <c r="B92" i="110"/>
  <c r="B89" i="110"/>
  <c r="B90" i="110" s="1"/>
  <c r="B91" i="110" s="1"/>
  <c r="B87" i="110"/>
  <c r="B88" i="110" s="1"/>
  <c r="E97" i="110"/>
  <c r="B98" i="110"/>
  <c r="B101" i="110" s="1"/>
  <c r="E108" i="110"/>
  <c r="E24" i="113"/>
  <c r="E15" i="113"/>
  <c r="J22" i="113"/>
  <c r="L22" i="113" s="1"/>
  <c r="D22" i="113" s="1"/>
  <c r="E22" i="113" s="1"/>
  <c r="J16" i="113"/>
  <c r="L16" i="113" s="1"/>
  <c r="D16" i="113" s="1"/>
  <c r="E16" i="113" s="1"/>
  <c r="J5" i="115"/>
  <c r="K5" i="110"/>
  <c r="K4" i="111"/>
  <c r="J20" i="113"/>
  <c r="L20" i="113" s="1"/>
  <c r="J19" i="113"/>
  <c r="L19" i="113" s="1"/>
  <c r="J8" i="113"/>
  <c r="L8" i="113" s="1"/>
  <c r="J3" i="113"/>
  <c r="J30" i="113" s="1"/>
  <c r="K30" i="113" s="1"/>
  <c r="L30" i="113" s="1"/>
  <c r="E26" i="113"/>
  <c r="K89" i="110" l="1"/>
  <c r="L89" i="110" s="1"/>
  <c r="M89" i="110" s="1"/>
  <c r="D89" i="110" s="1"/>
  <c r="E89" i="110" s="1"/>
  <c r="K106" i="110"/>
  <c r="L106" i="110" s="1"/>
  <c r="M106" i="110" s="1"/>
  <c r="D106" i="110" s="1"/>
  <c r="E106" i="110" s="1"/>
  <c r="E28" i="113"/>
  <c r="D18" i="109"/>
  <c r="K86" i="110"/>
  <c r="L86" i="110" s="1"/>
  <c r="M86" i="110" s="1"/>
  <c r="D86" i="110" s="1"/>
  <c r="E86" i="110" s="1"/>
  <c r="K88" i="110"/>
  <c r="L88" i="110" s="1"/>
  <c r="M88" i="110" s="1"/>
  <c r="D88" i="110" s="1"/>
  <c r="E88" i="110" s="1"/>
  <c r="K90" i="110"/>
  <c r="L90" i="110" s="1"/>
  <c r="M90" i="110" s="1"/>
  <c r="D90" i="110" s="1"/>
  <c r="K92" i="110"/>
  <c r="L92" i="110" s="1"/>
  <c r="M92" i="110" s="1"/>
  <c r="D92" i="110" s="1"/>
  <c r="E92" i="110" s="1"/>
  <c r="K87" i="110"/>
  <c r="L87" i="110" s="1"/>
  <c r="M87" i="110" s="1"/>
  <c r="D87" i="110" s="1"/>
  <c r="E87" i="110" s="1"/>
  <c r="K91" i="110"/>
  <c r="L91" i="110" s="1"/>
  <c r="M91" i="110" s="1"/>
  <c r="D91" i="110" s="1"/>
  <c r="K93" i="110"/>
  <c r="L93" i="110" s="1"/>
  <c r="M93" i="110" s="1"/>
  <c r="D93" i="110" s="1"/>
  <c r="E93" i="110" s="1"/>
  <c r="K85" i="110"/>
  <c r="L85" i="110" s="1"/>
  <c r="M85" i="110" s="1"/>
  <c r="D85" i="110" s="1"/>
  <c r="E85" i="110" s="1"/>
  <c r="E91" i="110"/>
  <c r="E90" i="110"/>
  <c r="K104" i="110"/>
  <c r="L104" i="110" s="1"/>
  <c r="M104" i="110" s="1"/>
  <c r="D104" i="110" s="1"/>
  <c r="K101" i="110"/>
  <c r="L101" i="110" s="1"/>
  <c r="M101" i="110" s="1"/>
  <c r="D101" i="110" s="1"/>
  <c r="E101" i="110" s="1"/>
  <c r="K100" i="110"/>
  <c r="L100" i="110" s="1"/>
  <c r="M100" i="110" s="1"/>
  <c r="D100" i="110" s="1"/>
  <c r="K102" i="110"/>
  <c r="L102" i="110" s="1"/>
  <c r="M102" i="110" s="1"/>
  <c r="D102" i="110" s="1"/>
  <c r="K98" i="110"/>
  <c r="L98" i="110" s="1"/>
  <c r="M98" i="110" s="1"/>
  <c r="D98" i="110" s="1"/>
  <c r="E98" i="110" s="1"/>
  <c r="K103" i="110"/>
  <c r="L103" i="110" s="1"/>
  <c r="M103" i="110" s="1"/>
  <c r="D103" i="110" s="1"/>
  <c r="B102" i="110"/>
  <c r="K97" i="110"/>
  <c r="L97" i="110" s="1"/>
  <c r="M97" i="110" s="1"/>
  <c r="K99" i="110"/>
  <c r="L99" i="110" s="1"/>
  <c r="M99" i="110" s="1"/>
  <c r="D99" i="110" s="1"/>
  <c r="B99" i="110"/>
  <c r="J17" i="113"/>
  <c r="K17" i="113" s="1"/>
  <c r="L17" i="113" s="1"/>
  <c r="D17" i="113" s="1"/>
  <c r="E17" i="113" s="1"/>
  <c r="J9" i="113"/>
  <c r="K9" i="113" s="1"/>
  <c r="L9" i="113" s="1"/>
  <c r="D9" i="113" s="1"/>
  <c r="E9" i="113" s="1"/>
  <c r="D30" i="113"/>
  <c r="E30" i="113" s="1"/>
  <c r="F28" i="113" l="1"/>
  <c r="E18" i="109"/>
  <c r="B103" i="110"/>
  <c r="E102" i="110"/>
  <c r="B100" i="110"/>
  <c r="E100" i="110" s="1"/>
  <c r="E99" i="110"/>
  <c r="D8" i="113"/>
  <c r="E8" i="113" s="1"/>
  <c r="J10" i="113"/>
  <c r="K10" i="113" s="1"/>
  <c r="L10" i="113" s="1"/>
  <c r="D10" i="113" s="1"/>
  <c r="E10" i="113" s="1"/>
  <c r="J12" i="113"/>
  <c r="K12" i="113" s="1"/>
  <c r="L12" i="113" s="1"/>
  <c r="D12" i="113" s="1"/>
  <c r="E12" i="113" s="1"/>
  <c r="J11" i="113"/>
  <c r="K11" i="113" s="1"/>
  <c r="L11" i="113" s="1"/>
  <c r="D11" i="113" s="1"/>
  <c r="E11" i="113" s="1"/>
  <c r="D19" i="113"/>
  <c r="E19" i="113" s="1"/>
  <c r="D20" i="113"/>
  <c r="E20" i="113" s="1"/>
  <c r="J21" i="113"/>
  <c r="K21" i="113" s="1"/>
  <c r="L21" i="113" s="1"/>
  <c r="D21" i="113" s="1"/>
  <c r="E21" i="113" s="1"/>
  <c r="E13" i="113"/>
  <c r="E14" i="113"/>
  <c r="B104" i="110" l="1"/>
  <c r="E104" i="110" s="1"/>
  <c r="E103" i="110"/>
  <c r="E109" i="110" s="1"/>
  <c r="D13" i="109" s="1"/>
  <c r="E34" i="113"/>
  <c r="D22" i="109" l="1"/>
  <c r="F22" i="109" s="1"/>
  <c r="C22" i="109"/>
  <c r="B22" i="109"/>
  <c r="A22" i="109"/>
  <c r="D5" i="109"/>
  <c r="F5" i="109" s="1"/>
  <c r="B5" i="109"/>
  <c r="A5" i="109"/>
  <c r="F35" i="115"/>
  <c r="E35" i="115"/>
  <c r="E22" i="109" s="1"/>
  <c r="K134" i="110"/>
  <c r="L134" i="110" s="1"/>
  <c r="M134" i="110" s="1"/>
  <c r="D134" i="110" s="1"/>
  <c r="B136" i="110"/>
  <c r="B135" i="110"/>
  <c r="B134" i="110"/>
  <c r="B132" i="110"/>
  <c r="B133" i="110" s="1"/>
  <c r="B9" i="115"/>
  <c r="E21" i="111"/>
  <c r="B9" i="109"/>
  <c r="A9" i="109"/>
  <c r="D25" i="111"/>
  <c r="B12" i="111"/>
  <c r="B10" i="111"/>
  <c r="B11" i="111"/>
  <c r="B39" i="110"/>
  <c r="B44" i="110" s="1"/>
  <c r="E53" i="111"/>
  <c r="E29" i="109" s="1"/>
  <c r="D29" i="109"/>
  <c r="F29" i="109" s="1"/>
  <c r="B29" i="109"/>
  <c r="C29" i="109"/>
  <c r="A29" i="109"/>
  <c r="K123" i="110"/>
  <c r="L123" i="110" s="1"/>
  <c r="M123" i="110" s="1"/>
  <c r="D123" i="110" s="1"/>
  <c r="E123" i="110" s="1"/>
  <c r="B120" i="110"/>
  <c r="K121" i="110"/>
  <c r="L121" i="110" s="1"/>
  <c r="M121" i="110" s="1"/>
  <c r="D121" i="110" s="1"/>
  <c r="K120" i="110"/>
  <c r="L120" i="110" s="1"/>
  <c r="M120" i="110" s="1"/>
  <c r="D120" i="110" s="1"/>
  <c r="D23" i="111"/>
  <c r="E23" i="111" s="1"/>
  <c r="D7" i="109"/>
  <c r="F7" i="109" s="1"/>
  <c r="B7" i="109"/>
  <c r="D8" i="109"/>
  <c r="F8" i="109" s="1"/>
  <c r="B8" i="109"/>
  <c r="D26" i="111"/>
  <c r="E26" i="111" s="1"/>
  <c r="B10" i="109"/>
  <c r="F13" i="109"/>
  <c r="D17" i="109"/>
  <c r="F17" i="109" s="1"/>
  <c r="B17" i="109"/>
  <c r="F18" i="109"/>
  <c r="D19" i="109"/>
  <c r="F19" i="109" s="1"/>
  <c r="B19" i="109"/>
  <c r="J22" i="115"/>
  <c r="K22" i="115" s="1"/>
  <c r="L22" i="115" s="1"/>
  <c r="D22" i="115" s="1"/>
  <c r="B20" i="109"/>
  <c r="D34" i="115"/>
  <c r="D21" i="109" s="1"/>
  <c r="F21" i="109" s="1"/>
  <c r="B21" i="109"/>
  <c r="D25" i="109"/>
  <c r="F25" i="109" s="1"/>
  <c r="B25" i="109"/>
  <c r="D26" i="109"/>
  <c r="F26" i="109" s="1"/>
  <c r="B26" i="109"/>
  <c r="K14" i="111"/>
  <c r="L14" i="111" s="1"/>
  <c r="M14" i="111" s="1"/>
  <c r="D14" i="111" s="1"/>
  <c r="B28" i="109"/>
  <c r="N14" i="119"/>
  <c r="O14" i="119" s="1"/>
  <c r="D31" i="109" s="1"/>
  <c r="D6" i="109"/>
  <c r="F6" i="109" s="1"/>
  <c r="B6" i="109"/>
  <c r="C21" i="109"/>
  <c r="A21" i="109"/>
  <c r="E8" i="111"/>
  <c r="E26" i="109" s="1"/>
  <c r="C26" i="109"/>
  <c r="A26" i="109"/>
  <c r="A10" i="109"/>
  <c r="A8" i="109"/>
  <c r="A7" i="109"/>
  <c r="A6" i="109"/>
  <c r="B12" i="115"/>
  <c r="E12" i="115" s="1"/>
  <c r="B11" i="115"/>
  <c r="B45" i="110"/>
  <c r="B118" i="110"/>
  <c r="B117" i="110"/>
  <c r="B116" i="110"/>
  <c r="B114" i="110"/>
  <c r="B115" i="110" s="1"/>
  <c r="B79" i="110"/>
  <c r="B68" i="110"/>
  <c r="B56" i="110"/>
  <c r="E29" i="111"/>
  <c r="E119" i="110"/>
  <c r="T30" i="106"/>
  <c r="R30" i="106"/>
  <c r="P30" i="106"/>
  <c r="B162" i="98"/>
  <c r="E100" i="98"/>
  <c r="B21" i="98"/>
  <c r="B151" i="98" s="1"/>
  <c r="B142" i="98"/>
  <c r="B44" i="98"/>
  <c r="B47" i="98" s="1"/>
  <c r="G165" i="98"/>
  <c r="I165" i="98"/>
  <c r="J165" i="98" s="1"/>
  <c r="I7" i="98"/>
  <c r="J7" i="98" s="1"/>
  <c r="K7" i="98" s="1"/>
  <c r="D7" i="98" s="1"/>
  <c r="J30" i="115"/>
  <c r="K30" i="115" s="1"/>
  <c r="L30" i="115" s="1"/>
  <c r="D30" i="115" s="1"/>
  <c r="E30" i="115" s="1"/>
  <c r="J29" i="115"/>
  <c r="K29" i="115" s="1"/>
  <c r="L29" i="115" s="1"/>
  <c r="D29" i="115" s="1"/>
  <c r="E29" i="115" s="1"/>
  <c r="J27" i="115"/>
  <c r="K27" i="115" s="1"/>
  <c r="L27" i="115" s="1"/>
  <c r="D27" i="115" s="1"/>
  <c r="E27" i="115" s="1"/>
  <c r="K28" i="111"/>
  <c r="L28" i="111" s="1"/>
  <c r="M28" i="111" s="1"/>
  <c r="D28" i="111" s="1"/>
  <c r="E28" i="111" s="1"/>
  <c r="K27" i="111"/>
  <c r="L27" i="111" s="1"/>
  <c r="M27" i="111" s="1"/>
  <c r="D27" i="111" s="1"/>
  <c r="E27" i="111" s="1"/>
  <c r="K13" i="111"/>
  <c r="L13" i="111" s="1"/>
  <c r="M13" i="111" s="1"/>
  <c r="D13" i="111" s="1"/>
  <c r="E13" i="111" s="1"/>
  <c r="K12" i="111"/>
  <c r="L12" i="111" s="1"/>
  <c r="M12" i="111" s="1"/>
  <c r="D12" i="111" s="1"/>
  <c r="K11" i="111"/>
  <c r="L11" i="111" s="1"/>
  <c r="M11" i="111" s="1"/>
  <c r="D11" i="111" s="1"/>
  <c r="K10" i="111"/>
  <c r="L10" i="111" s="1"/>
  <c r="M10" i="111" s="1"/>
  <c r="D10" i="111" s="1"/>
  <c r="K143" i="110"/>
  <c r="L143" i="110" s="1"/>
  <c r="M143" i="110" s="1"/>
  <c r="D143" i="110" s="1"/>
  <c r="G143" i="110" s="1"/>
  <c r="K118" i="110"/>
  <c r="L118" i="110" s="1"/>
  <c r="M118" i="110" s="1"/>
  <c r="D118" i="110" s="1"/>
  <c r="K117" i="110"/>
  <c r="L117" i="110" s="1"/>
  <c r="M117" i="110" s="1"/>
  <c r="D117" i="110" s="1"/>
  <c r="K116" i="110"/>
  <c r="L116" i="110" s="1"/>
  <c r="M116" i="110" s="1"/>
  <c r="D116" i="110" s="1"/>
  <c r="K115" i="110"/>
  <c r="L115" i="110" s="1"/>
  <c r="M115" i="110" s="1"/>
  <c r="D115" i="110" s="1"/>
  <c r="K114" i="110"/>
  <c r="L114" i="110" s="1"/>
  <c r="M114" i="110" s="1"/>
  <c r="D114" i="110" s="1"/>
  <c r="K113" i="110"/>
  <c r="L113" i="110" s="1"/>
  <c r="M113" i="110" s="1"/>
  <c r="D113" i="110" s="1"/>
  <c r="E113" i="110" s="1"/>
  <c r="K79" i="110"/>
  <c r="L79" i="110" s="1"/>
  <c r="M79" i="110" s="1"/>
  <c r="D79" i="110" s="1"/>
  <c r="K78" i="110"/>
  <c r="L78" i="110" s="1"/>
  <c r="M78" i="110" s="1"/>
  <c r="D78" i="110" s="1"/>
  <c r="K77" i="110"/>
  <c r="L77" i="110" s="1"/>
  <c r="M77" i="110" s="1"/>
  <c r="D77" i="110" s="1"/>
  <c r="K76" i="110"/>
  <c r="L76" i="110" s="1"/>
  <c r="M76" i="110" s="1"/>
  <c r="D76" i="110" s="1"/>
  <c r="K75" i="110"/>
  <c r="L75" i="110" s="1"/>
  <c r="M75" i="110" s="1"/>
  <c r="D75" i="110" s="1"/>
  <c r="K74" i="110"/>
  <c r="L74" i="110" s="1"/>
  <c r="M74" i="110" s="1"/>
  <c r="D74" i="110" s="1"/>
  <c r="E74" i="110" s="1"/>
  <c r="K68" i="110"/>
  <c r="L68" i="110" s="1"/>
  <c r="M68" i="110" s="1"/>
  <c r="D68" i="110" s="1"/>
  <c r="K67" i="110"/>
  <c r="L67" i="110" s="1"/>
  <c r="M67" i="110" s="1"/>
  <c r="D67" i="110" s="1"/>
  <c r="K66" i="110"/>
  <c r="L66" i="110" s="1"/>
  <c r="M66" i="110" s="1"/>
  <c r="D66" i="110" s="1"/>
  <c r="K65" i="110"/>
  <c r="L65" i="110" s="1"/>
  <c r="M65" i="110" s="1"/>
  <c r="D65" i="110" s="1"/>
  <c r="K64" i="110"/>
  <c r="L64" i="110" s="1"/>
  <c r="M64" i="110" s="1"/>
  <c r="D64" i="110" s="1"/>
  <c r="K63" i="110"/>
  <c r="L63" i="110" s="1"/>
  <c r="M63" i="110" s="1"/>
  <c r="D63" i="110" s="1"/>
  <c r="E63" i="110" s="1"/>
  <c r="K56" i="110"/>
  <c r="L56" i="110" s="1"/>
  <c r="M56" i="110" s="1"/>
  <c r="D56" i="110" s="1"/>
  <c r="K55" i="110"/>
  <c r="L55" i="110" s="1"/>
  <c r="M55" i="110" s="1"/>
  <c r="D55" i="110" s="1"/>
  <c r="K54" i="110"/>
  <c r="L54" i="110" s="1"/>
  <c r="M54" i="110" s="1"/>
  <c r="D54" i="110" s="1"/>
  <c r="K53" i="110"/>
  <c r="L53" i="110" s="1"/>
  <c r="M53" i="110" s="1"/>
  <c r="D53" i="110" s="1"/>
  <c r="K52" i="110"/>
  <c r="L52" i="110" s="1"/>
  <c r="M52" i="110" s="1"/>
  <c r="D52" i="110" s="1"/>
  <c r="K51" i="110"/>
  <c r="L51" i="110" s="1"/>
  <c r="M51" i="110" s="1"/>
  <c r="D51" i="110" s="1"/>
  <c r="E51" i="110" s="1"/>
  <c r="K45" i="110"/>
  <c r="L45" i="110" s="1"/>
  <c r="M45" i="110" s="1"/>
  <c r="D45" i="110" s="1"/>
  <c r="K44" i="110"/>
  <c r="L44" i="110" s="1"/>
  <c r="M44" i="110" s="1"/>
  <c r="D44" i="110" s="1"/>
  <c r="K43" i="110"/>
  <c r="L43" i="110" s="1"/>
  <c r="M43" i="110" s="1"/>
  <c r="D43" i="110" s="1"/>
  <c r="K42" i="110"/>
  <c r="L42" i="110" s="1"/>
  <c r="M42" i="110" s="1"/>
  <c r="D42" i="110" s="1"/>
  <c r="K41" i="110"/>
  <c r="L41" i="110" s="1"/>
  <c r="M41" i="110" s="1"/>
  <c r="D41" i="110" s="1"/>
  <c r="K40" i="110"/>
  <c r="L40" i="110" s="1"/>
  <c r="M40" i="110" s="1"/>
  <c r="D40" i="110" s="1"/>
  <c r="K39" i="110"/>
  <c r="L39" i="110" s="1"/>
  <c r="M39" i="110" s="1"/>
  <c r="D39" i="110" s="1"/>
  <c r="K32" i="110"/>
  <c r="L32" i="110" s="1"/>
  <c r="M32" i="110" s="1"/>
  <c r="D32" i="110" s="1"/>
  <c r="K31" i="110"/>
  <c r="L31" i="110" s="1"/>
  <c r="M31" i="110" s="1"/>
  <c r="D31" i="110" s="1"/>
  <c r="K30" i="110"/>
  <c r="L30" i="110" s="1"/>
  <c r="M30" i="110" s="1"/>
  <c r="D30" i="110" s="1"/>
  <c r="K29" i="110"/>
  <c r="L29" i="110" s="1"/>
  <c r="M29" i="110" s="1"/>
  <c r="D29" i="110" s="1"/>
  <c r="K28" i="110"/>
  <c r="L28" i="110" s="1"/>
  <c r="M28" i="110" s="1"/>
  <c r="D28" i="110" s="1"/>
  <c r="K27" i="110"/>
  <c r="L27" i="110" s="1"/>
  <c r="M27" i="110" s="1"/>
  <c r="D27" i="110" s="1"/>
  <c r="K26" i="110"/>
  <c r="L26" i="110" s="1"/>
  <c r="M26" i="110" s="1"/>
  <c r="D26" i="110" s="1"/>
  <c r="E26" i="110" s="1"/>
  <c r="K11" i="110"/>
  <c r="L11" i="110" s="1"/>
  <c r="M11" i="110" s="1"/>
  <c r="D11" i="110" s="1"/>
  <c r="K12" i="110"/>
  <c r="L12" i="110" s="1"/>
  <c r="M12" i="110" s="1"/>
  <c r="D12" i="110" s="1"/>
  <c r="K13" i="110"/>
  <c r="L13" i="110" s="1"/>
  <c r="M13" i="110" s="1"/>
  <c r="D13" i="110" s="1"/>
  <c r="K14" i="110"/>
  <c r="L14" i="110" s="1"/>
  <c r="M14" i="110" s="1"/>
  <c r="D14" i="110" s="1"/>
  <c r="K15" i="110"/>
  <c r="L15" i="110" s="1"/>
  <c r="M15" i="110" s="1"/>
  <c r="D15" i="110" s="1"/>
  <c r="K16" i="110"/>
  <c r="L16" i="110" s="1"/>
  <c r="M16" i="110" s="1"/>
  <c r="D16" i="110" s="1"/>
  <c r="K17" i="110"/>
  <c r="L17" i="110" s="1"/>
  <c r="M17" i="110" s="1"/>
  <c r="D17" i="110" s="1"/>
  <c r="E17" i="110" s="1"/>
  <c r="K18" i="110"/>
  <c r="L18" i="110" s="1"/>
  <c r="M18" i="110" s="1"/>
  <c r="D18" i="110" s="1"/>
  <c r="E18" i="110" s="1"/>
  <c r="K10" i="110"/>
  <c r="L10" i="110" s="1"/>
  <c r="M10" i="110" s="1"/>
  <c r="D10" i="110" s="1"/>
  <c r="E10" i="110" s="1"/>
  <c r="I202" i="98"/>
  <c r="J202" i="98" s="1"/>
  <c r="K202" i="98" s="1"/>
  <c r="D202" i="98" s="1"/>
  <c r="I201" i="98"/>
  <c r="J201" i="98" s="1"/>
  <c r="K201" i="98" s="1"/>
  <c r="D201" i="98" s="1"/>
  <c r="I162" i="98"/>
  <c r="J162" i="98" s="1"/>
  <c r="K162" i="98" s="1"/>
  <c r="D162" i="98" s="1"/>
  <c r="I154" i="98"/>
  <c r="I151" i="98"/>
  <c r="J151" i="98" s="1"/>
  <c r="K151" i="98" s="1"/>
  <c r="D151" i="98" s="1"/>
  <c r="I144" i="98"/>
  <c r="J144" i="98" s="1"/>
  <c r="K144" i="98" s="1"/>
  <c r="D144" i="98" s="1"/>
  <c r="I142" i="98"/>
  <c r="J142" i="98" s="1"/>
  <c r="I140" i="98"/>
  <c r="J140" i="98"/>
  <c r="K140" i="98" s="1"/>
  <c r="D140" i="98" s="1"/>
  <c r="I138" i="98"/>
  <c r="J138" i="98" s="1"/>
  <c r="K138" i="98" s="1"/>
  <c r="D138" i="98" s="1"/>
  <c r="I128" i="98"/>
  <c r="J128" i="98" s="1"/>
  <c r="K128" i="98" s="1"/>
  <c r="D128" i="98" s="1"/>
  <c r="D125" i="126" s="1"/>
  <c r="I125" i="98"/>
  <c r="J125" i="98" s="1"/>
  <c r="K125" i="98" s="1"/>
  <c r="D125" i="98" s="1"/>
  <c r="I116" i="98"/>
  <c r="J116" i="98" s="1"/>
  <c r="K116" i="98" s="1"/>
  <c r="D116" i="98" s="1"/>
  <c r="I106" i="98"/>
  <c r="J106" i="98" s="1"/>
  <c r="K106" i="98" s="1"/>
  <c r="D106" i="98" s="1"/>
  <c r="I102" i="98"/>
  <c r="J102" i="98"/>
  <c r="K102" i="98" s="1"/>
  <c r="D102" i="98" s="1"/>
  <c r="I97" i="98"/>
  <c r="J97" i="98" s="1"/>
  <c r="K97" i="98" s="1"/>
  <c r="D97" i="98" s="1"/>
  <c r="I90" i="98"/>
  <c r="J90" i="98" s="1"/>
  <c r="K90" i="98" s="1"/>
  <c r="D90" i="98" s="1"/>
  <c r="I84" i="98"/>
  <c r="J84" i="98" s="1"/>
  <c r="K84" i="98" s="1"/>
  <c r="D84" i="98" s="1"/>
  <c r="I79" i="98"/>
  <c r="J79" i="98" s="1"/>
  <c r="K79" i="98" s="1"/>
  <c r="D79" i="98" s="1"/>
  <c r="I71" i="98"/>
  <c r="J71" i="98" s="1"/>
  <c r="I61" i="98"/>
  <c r="J61" i="98" s="1"/>
  <c r="K61" i="98" s="1"/>
  <c r="D61" i="98" s="1"/>
  <c r="I59" i="98"/>
  <c r="J59" i="98" s="1"/>
  <c r="K59" i="98" s="1"/>
  <c r="D59" i="98" s="1"/>
  <c r="I47" i="98"/>
  <c r="J47" i="98" s="1"/>
  <c r="K47" i="98" s="1"/>
  <c r="D47" i="98" s="1"/>
  <c r="I44" i="98"/>
  <c r="J44" i="98" s="1"/>
  <c r="K44" i="98" s="1"/>
  <c r="D44" i="98" s="1"/>
  <c r="I37" i="98"/>
  <c r="I23" i="98"/>
  <c r="J23" i="98" s="1"/>
  <c r="K23" i="98" s="1"/>
  <c r="D23" i="98" s="1"/>
  <c r="I21" i="98"/>
  <c r="J21" i="98" s="1"/>
  <c r="K21" i="98" s="1"/>
  <c r="D21" i="98" s="1"/>
  <c r="I19" i="98"/>
  <c r="J19" i="98" s="1"/>
  <c r="K19" i="98" s="1"/>
  <c r="D19" i="98" s="1"/>
  <c r="I14" i="98"/>
  <c r="J14" i="98" s="1"/>
  <c r="I13" i="98"/>
  <c r="J13" i="98" s="1"/>
  <c r="K13" i="98" s="1"/>
  <c r="D13" i="98" s="1"/>
  <c r="I12" i="98"/>
  <c r="J12" i="98" s="1"/>
  <c r="K12" i="98" s="1"/>
  <c r="D12" i="98" s="1"/>
  <c r="D167" i="98"/>
  <c r="D136" i="98"/>
  <c r="D118" i="98"/>
  <c r="D114" i="98"/>
  <c r="D88" i="98"/>
  <c r="D86" i="98"/>
  <c r="D82" i="98"/>
  <c r="D30" i="98"/>
  <c r="B202" i="98"/>
  <c r="B201" i="98" s="1"/>
  <c r="J37" i="98"/>
  <c r="K37" i="98" s="1"/>
  <c r="D37" i="98" s="1"/>
  <c r="D34" i="104" s="1"/>
  <c r="E34" i="104" s="1"/>
  <c r="E37" i="104" s="1"/>
  <c r="J154" i="98"/>
  <c r="K154" i="98" s="1"/>
  <c r="D154" i="98" s="1"/>
  <c r="K71" i="98"/>
  <c r="D71" i="98" s="1"/>
  <c r="K165" i="98"/>
  <c r="D165" i="98" s="1"/>
  <c r="K14" i="98"/>
  <c r="D14" i="98" s="1"/>
  <c r="K142" i="98"/>
  <c r="D142" i="98" s="1"/>
  <c r="G16" i="98"/>
  <c r="I16" i="98" s="1"/>
  <c r="J16" i="98" s="1"/>
  <c r="K16" i="98" s="1"/>
  <c r="D16" i="98" s="1"/>
  <c r="E24" i="111"/>
  <c r="M8" i="106"/>
  <c r="J11" i="119" s="1"/>
  <c r="C8" i="106"/>
  <c r="E11" i="119" s="1"/>
  <c r="B77" i="110"/>
  <c r="B75" i="110"/>
  <c r="B76" i="110" s="1"/>
  <c r="B11" i="110"/>
  <c r="B12" i="110" s="1"/>
  <c r="B16" i="110"/>
  <c r="B3" i="106"/>
  <c r="D7" i="116"/>
  <c r="C25" i="109"/>
  <c r="C28" i="109"/>
  <c r="A25" i="109"/>
  <c r="A28" i="109"/>
  <c r="A24" i="109"/>
  <c r="E21" i="115"/>
  <c r="C17" i="109"/>
  <c r="C19" i="109"/>
  <c r="E19" i="109"/>
  <c r="C20" i="109"/>
  <c r="A17" i="109"/>
  <c r="A20" i="109"/>
  <c r="A19" i="109"/>
  <c r="A16" i="109"/>
  <c r="A12" i="109"/>
  <c r="A4" i="109"/>
  <c r="E136" i="98"/>
  <c r="J30" i="119"/>
  <c r="H30" i="119"/>
  <c r="O41" i="119"/>
  <c r="B30" i="128"/>
  <c r="D42" i="106"/>
  <c r="E42" i="106"/>
  <c r="F42" i="106"/>
  <c r="G42" i="106"/>
  <c r="H42" i="106"/>
  <c r="I42" i="106"/>
  <c r="J42" i="106"/>
  <c r="K42" i="106"/>
  <c r="L42" i="106"/>
  <c r="M42" i="106"/>
  <c r="N42" i="106"/>
  <c r="O42" i="106"/>
  <c r="P42" i="106"/>
  <c r="Q42" i="106"/>
  <c r="R42" i="106"/>
  <c r="S42" i="106"/>
  <c r="T42" i="106"/>
  <c r="C42" i="106"/>
  <c r="L14" i="106"/>
  <c r="M14" i="106"/>
  <c r="N14" i="106" s="1"/>
  <c r="L15" i="106"/>
  <c r="S15" i="106" s="1"/>
  <c r="T15" i="106" s="1"/>
  <c r="L24" i="106"/>
  <c r="I24" i="106" s="1"/>
  <c r="J24" i="106" s="1"/>
  <c r="L25" i="106"/>
  <c r="O25" i="106" s="1"/>
  <c r="L29" i="106"/>
  <c r="S29" i="106" s="1"/>
  <c r="T29" i="106" s="1"/>
  <c r="L31" i="106"/>
  <c r="I31" i="106" s="1"/>
  <c r="J31" i="106" s="1"/>
  <c r="L33" i="106"/>
  <c r="S33" i="106"/>
  <c r="T33" i="106" s="1"/>
  <c r="L34" i="106"/>
  <c r="M34" i="106" s="1"/>
  <c r="N34" i="106" s="1"/>
  <c r="B154" i="98"/>
  <c r="B116" i="98"/>
  <c r="B79" i="98"/>
  <c r="B23" i="98"/>
  <c r="B12" i="98"/>
  <c r="B13" i="98" s="1"/>
  <c r="B14" i="98" s="1"/>
  <c r="E14" i="98" s="1"/>
  <c r="B16" i="98"/>
  <c r="C33" i="106"/>
  <c r="D33" i="106" s="1"/>
  <c r="O33" i="106"/>
  <c r="P33" i="106" s="1"/>
  <c r="S25" i="106"/>
  <c r="T25" i="106" s="1"/>
  <c r="E33" i="106"/>
  <c r="F33" i="106"/>
  <c r="G29" i="106"/>
  <c r="H29" i="106"/>
  <c r="O34" i="106"/>
  <c r="P34" i="106" s="1"/>
  <c r="I33" i="106"/>
  <c r="J33" i="106" s="1"/>
  <c r="G15" i="106"/>
  <c r="H15" i="106"/>
  <c r="G33" i="106"/>
  <c r="H33" i="106" s="1"/>
  <c r="M25" i="106"/>
  <c r="N25" i="106" s="1"/>
  <c r="I29" i="106"/>
  <c r="J29" i="106" s="1"/>
  <c r="E14" i="106"/>
  <c r="F14" i="106" s="1"/>
  <c r="E36" i="130"/>
  <c r="F36" i="130" s="1"/>
  <c r="E31" i="130"/>
  <c r="E30" i="130"/>
  <c r="E28" i="130"/>
  <c r="E23" i="130"/>
  <c r="E22" i="130"/>
  <c r="E17" i="130"/>
  <c r="F17" i="130" s="1"/>
  <c r="E13" i="130"/>
  <c r="E12" i="130"/>
  <c r="E11" i="130"/>
  <c r="E10" i="130"/>
  <c r="E9" i="130"/>
  <c r="E8" i="130"/>
  <c r="E48" i="129"/>
  <c r="E49" i="129" s="1"/>
  <c r="F50" i="129" s="1"/>
  <c r="G50" i="129" s="1"/>
  <c r="E44" i="129"/>
  <c r="E42" i="129"/>
  <c r="E40" i="129"/>
  <c r="E38" i="129"/>
  <c r="E36" i="129"/>
  <c r="E34" i="129"/>
  <c r="E32" i="129"/>
  <c r="E28" i="129"/>
  <c r="E29" i="129" s="1"/>
  <c r="F30" i="129" s="1"/>
  <c r="G30" i="129" s="1"/>
  <c r="E24" i="129"/>
  <c r="E23" i="129"/>
  <c r="E22" i="129"/>
  <c r="E15" i="129"/>
  <c r="E16" i="129"/>
  <c r="F17" i="129" s="1"/>
  <c r="G17" i="129" s="1"/>
  <c r="E8" i="129"/>
  <c r="E7" i="129"/>
  <c r="E62" i="128"/>
  <c r="E63" i="128" s="1"/>
  <c r="G63" i="128" s="1"/>
  <c r="B55" i="128"/>
  <c r="B56" i="128" s="1"/>
  <c r="B53" i="128"/>
  <c r="E53" i="128"/>
  <c r="E52" i="128"/>
  <c r="E46" i="128"/>
  <c r="B44" i="128"/>
  <c r="B41" i="128"/>
  <c r="B42" i="128" s="1"/>
  <c r="E42" i="128" s="1"/>
  <c r="E40" i="128"/>
  <c r="E33" i="128"/>
  <c r="E30" i="128"/>
  <c r="E29" i="128"/>
  <c r="B27" i="128"/>
  <c r="B28" i="128" s="1"/>
  <c r="E28" i="128" s="1"/>
  <c r="E26" i="128"/>
  <c r="E19" i="128"/>
  <c r="E18" i="128"/>
  <c r="E17" i="128"/>
  <c r="B14" i="128"/>
  <c r="B15" i="128" s="1"/>
  <c r="B16" i="128" s="1"/>
  <c r="E16" i="128" s="1"/>
  <c r="B11" i="128"/>
  <c r="B12" i="128" s="1"/>
  <c r="E12" i="128" s="1"/>
  <c r="E10" i="128"/>
  <c r="E25" i="127"/>
  <c r="F25" i="127"/>
  <c r="E17" i="127"/>
  <c r="E15" i="127"/>
  <c r="E13" i="127"/>
  <c r="E9" i="127"/>
  <c r="B1" i="119"/>
  <c r="B2" i="106" s="1"/>
  <c r="D8" i="126"/>
  <c r="D9" i="126"/>
  <c r="D12" i="126"/>
  <c r="D13" i="126"/>
  <c r="D15" i="126"/>
  <c r="D16" i="126"/>
  <c r="D17" i="126"/>
  <c r="D19" i="126"/>
  <c r="D21" i="126"/>
  <c r="D22" i="126"/>
  <c r="D23" i="126"/>
  <c r="D24" i="126"/>
  <c r="D25" i="126"/>
  <c r="D26" i="126"/>
  <c r="D28" i="126"/>
  <c r="D29" i="126"/>
  <c r="D30" i="126"/>
  <c r="D31" i="126"/>
  <c r="D32" i="126"/>
  <c r="D33" i="126"/>
  <c r="D35" i="126"/>
  <c r="D36" i="126"/>
  <c r="D37" i="126"/>
  <c r="D38" i="126"/>
  <c r="D39" i="126"/>
  <c r="D40" i="126"/>
  <c r="D42" i="126"/>
  <c r="D43" i="126"/>
  <c r="D45" i="126"/>
  <c r="D46" i="126"/>
  <c r="E46" i="126" s="1"/>
  <c r="D47" i="126"/>
  <c r="D48" i="126"/>
  <c r="E48" i="126" s="1"/>
  <c r="D49" i="126"/>
  <c r="D50" i="126"/>
  <c r="E50" i="126" s="1"/>
  <c r="D51" i="126"/>
  <c r="D52" i="126"/>
  <c r="D53" i="126"/>
  <c r="D54" i="126"/>
  <c r="E54" i="126" s="1"/>
  <c r="D55" i="126"/>
  <c r="D57" i="126"/>
  <c r="D59" i="126"/>
  <c r="D60" i="126"/>
  <c r="D61" i="126"/>
  <c r="D62" i="126"/>
  <c r="D63" i="126"/>
  <c r="D64" i="126"/>
  <c r="D65" i="126"/>
  <c r="D66" i="126"/>
  <c r="E66" i="126" s="1"/>
  <c r="D67" i="126"/>
  <c r="D69" i="126"/>
  <c r="D70" i="126"/>
  <c r="D71" i="126"/>
  <c r="D72" i="126"/>
  <c r="D73" i="126"/>
  <c r="D74" i="126"/>
  <c r="D75" i="126"/>
  <c r="D77" i="126"/>
  <c r="D78" i="126"/>
  <c r="D79" i="126"/>
  <c r="E79" i="126" s="1"/>
  <c r="D80" i="126"/>
  <c r="D82" i="126"/>
  <c r="D83" i="126"/>
  <c r="E83" i="126"/>
  <c r="D84" i="126"/>
  <c r="D85" i="126"/>
  <c r="D86" i="126"/>
  <c r="D88" i="126"/>
  <c r="D89" i="126"/>
  <c r="D90" i="126"/>
  <c r="D91" i="126"/>
  <c r="D92" i="126"/>
  <c r="D93" i="126"/>
  <c r="D95" i="126"/>
  <c r="D96" i="126"/>
  <c r="D97" i="126"/>
  <c r="E97" i="126" s="1"/>
  <c r="D98" i="126"/>
  <c r="D100" i="126"/>
  <c r="D101" i="126"/>
  <c r="D102" i="126"/>
  <c r="D104" i="126"/>
  <c r="D105" i="126"/>
  <c r="D106" i="126"/>
  <c r="D107" i="126"/>
  <c r="D108" i="126"/>
  <c r="D109" i="126"/>
  <c r="D110" i="126"/>
  <c r="D111" i="126"/>
  <c r="E111" i="126" s="1"/>
  <c r="D112" i="126"/>
  <c r="D114" i="126"/>
  <c r="D116" i="126"/>
  <c r="D117" i="126"/>
  <c r="D118" i="126"/>
  <c r="D119" i="126"/>
  <c r="D120" i="126"/>
  <c r="D121" i="126"/>
  <c r="D123" i="126"/>
  <c r="D124" i="126"/>
  <c r="E125" i="126"/>
  <c r="D126" i="126"/>
  <c r="D127" i="126"/>
  <c r="D128" i="126"/>
  <c r="D129" i="126"/>
  <c r="D130" i="126"/>
  <c r="D131" i="126"/>
  <c r="D132" i="126"/>
  <c r="D133" i="126"/>
  <c r="E133" i="126" s="1"/>
  <c r="D134" i="126"/>
  <c r="D136" i="126"/>
  <c r="D138" i="126"/>
  <c r="D140" i="126"/>
  <c r="D142" i="126"/>
  <c r="D143" i="126"/>
  <c r="D144" i="126"/>
  <c r="D145" i="126"/>
  <c r="D146" i="126"/>
  <c r="D147" i="126"/>
  <c r="D149" i="126"/>
  <c r="D150" i="126"/>
  <c r="D152" i="126"/>
  <c r="D153" i="126"/>
  <c r="D154" i="126"/>
  <c r="D155" i="126"/>
  <c r="D156" i="126"/>
  <c r="D157" i="126"/>
  <c r="D158" i="126"/>
  <c r="D160" i="126"/>
  <c r="D161" i="126"/>
  <c r="D163" i="126"/>
  <c r="D164" i="126"/>
  <c r="D165" i="126"/>
  <c r="D166" i="126"/>
  <c r="D167" i="126"/>
  <c r="D168" i="126"/>
  <c r="D169" i="126"/>
  <c r="D170" i="126"/>
  <c r="D171" i="126"/>
  <c r="D172" i="126"/>
  <c r="D173" i="126"/>
  <c r="D174" i="126"/>
  <c r="E174" i="126" s="1"/>
  <c r="D175" i="126"/>
  <c r="D176" i="126"/>
  <c r="D177" i="126"/>
  <c r="D178" i="126"/>
  <c r="E178" i="126" s="1"/>
  <c r="D179" i="126"/>
  <c r="D180" i="126"/>
  <c r="E180" i="126" s="1"/>
  <c r="D181" i="126"/>
  <c r="D182" i="126"/>
  <c r="D183" i="126"/>
  <c r="D184" i="126"/>
  <c r="D185" i="126"/>
  <c r="D186" i="126"/>
  <c r="D187" i="126"/>
  <c r="E187" i="126" s="1"/>
  <c r="D188" i="126"/>
  <c r="D189" i="126"/>
  <c r="E189" i="126" s="1"/>
  <c r="D190" i="126"/>
  <c r="D191" i="126"/>
  <c r="E191" i="126" s="1"/>
  <c r="D192" i="126"/>
  <c r="D193" i="126"/>
  <c r="D194" i="126"/>
  <c r="D195" i="126"/>
  <c r="D196" i="126"/>
  <c r="D197" i="126"/>
  <c r="D200" i="126"/>
  <c r="E200" i="126" s="1"/>
  <c r="D8" i="125"/>
  <c r="D9" i="125"/>
  <c r="D12" i="125"/>
  <c r="D13" i="125"/>
  <c r="D15" i="125"/>
  <c r="D16" i="125"/>
  <c r="D17" i="125"/>
  <c r="D19" i="125"/>
  <c r="D21" i="125"/>
  <c r="D22" i="125"/>
  <c r="D23" i="125"/>
  <c r="D24" i="125"/>
  <c r="D25" i="125"/>
  <c r="D26" i="125"/>
  <c r="D28" i="125"/>
  <c r="D29" i="125"/>
  <c r="D30" i="125"/>
  <c r="D31" i="125"/>
  <c r="D32" i="125"/>
  <c r="D33" i="125"/>
  <c r="D35" i="125"/>
  <c r="D36" i="125"/>
  <c r="D37" i="125"/>
  <c r="D38" i="125"/>
  <c r="D39" i="125"/>
  <c r="D40" i="125"/>
  <c r="D42" i="125"/>
  <c r="D43" i="125"/>
  <c r="D45" i="125"/>
  <c r="D46" i="125"/>
  <c r="E46" i="125" s="1"/>
  <c r="D47" i="125"/>
  <c r="D48" i="125"/>
  <c r="E48" i="125"/>
  <c r="D49" i="125"/>
  <c r="D50" i="125"/>
  <c r="E50" i="125"/>
  <c r="D51" i="125"/>
  <c r="D52" i="125"/>
  <c r="E52" i="125" s="1"/>
  <c r="D53" i="125"/>
  <c r="D54" i="125"/>
  <c r="E54" i="125" s="1"/>
  <c r="D55" i="125"/>
  <c r="D57" i="125"/>
  <c r="D59" i="125"/>
  <c r="D60" i="125"/>
  <c r="D61" i="125"/>
  <c r="D62" i="125"/>
  <c r="D63" i="125"/>
  <c r="D64" i="125"/>
  <c r="D65" i="125"/>
  <c r="D66" i="125"/>
  <c r="E66" i="125" s="1"/>
  <c r="D67" i="125"/>
  <c r="D69" i="125"/>
  <c r="D70" i="125"/>
  <c r="D71" i="125"/>
  <c r="D72" i="125"/>
  <c r="D73" i="125"/>
  <c r="D74" i="125"/>
  <c r="D75" i="125"/>
  <c r="D77" i="125"/>
  <c r="D78" i="125"/>
  <c r="D80" i="125"/>
  <c r="D82" i="125"/>
  <c r="D83" i="125"/>
  <c r="E83" i="125"/>
  <c r="D84" i="125"/>
  <c r="D85" i="125"/>
  <c r="E85" i="125"/>
  <c r="D86" i="125"/>
  <c r="D88" i="125"/>
  <c r="D89" i="125"/>
  <c r="D90" i="125"/>
  <c r="D91" i="125"/>
  <c r="D92" i="125"/>
  <c r="D93" i="125"/>
  <c r="D95" i="125"/>
  <c r="D96" i="125"/>
  <c r="D97" i="125"/>
  <c r="E97" i="125"/>
  <c r="D98" i="125"/>
  <c r="D100" i="125"/>
  <c r="D101" i="125"/>
  <c r="D102" i="125"/>
  <c r="D104" i="125"/>
  <c r="D105" i="125"/>
  <c r="D106" i="125"/>
  <c r="D107" i="125"/>
  <c r="D108" i="125"/>
  <c r="D109" i="125"/>
  <c r="D110" i="125"/>
  <c r="D111" i="125"/>
  <c r="E111" i="125" s="1"/>
  <c r="D112" i="125"/>
  <c r="D114" i="125"/>
  <c r="D115" i="125"/>
  <c r="D116" i="125"/>
  <c r="D117" i="125"/>
  <c r="D118" i="125"/>
  <c r="D119" i="125"/>
  <c r="D120" i="125"/>
  <c r="D121" i="125"/>
  <c r="D123" i="125"/>
  <c r="D124" i="125"/>
  <c r="D125" i="125"/>
  <c r="E125" i="125" s="1"/>
  <c r="D126" i="125"/>
  <c r="D127" i="125"/>
  <c r="D128" i="125"/>
  <c r="D129" i="125"/>
  <c r="D130" i="125"/>
  <c r="D131" i="125"/>
  <c r="D132" i="125"/>
  <c r="D134" i="125"/>
  <c r="D136" i="125"/>
  <c r="D138" i="125"/>
  <c r="D140" i="125"/>
  <c r="D142" i="125"/>
  <c r="D143" i="125"/>
  <c r="D144" i="125"/>
  <c r="D145" i="125"/>
  <c r="D146" i="125"/>
  <c r="D147" i="125"/>
  <c r="D149" i="125"/>
  <c r="D150" i="125"/>
  <c r="D152" i="125"/>
  <c r="D153" i="125"/>
  <c r="D154" i="125"/>
  <c r="D155" i="125"/>
  <c r="D156" i="125"/>
  <c r="D157" i="125"/>
  <c r="D158" i="125"/>
  <c r="D160" i="125"/>
  <c r="D161" i="125"/>
  <c r="D163" i="125"/>
  <c r="D164" i="125"/>
  <c r="E164" i="125" s="1"/>
  <c r="D165" i="125"/>
  <c r="D166" i="125"/>
  <c r="D167" i="125"/>
  <c r="D168" i="125"/>
  <c r="D169" i="125"/>
  <c r="D170" i="125"/>
  <c r="D171" i="125"/>
  <c r="D172" i="125"/>
  <c r="E172" i="125"/>
  <c r="D173" i="125"/>
  <c r="D174" i="125"/>
  <c r="E174" i="125" s="1"/>
  <c r="D175" i="125"/>
  <c r="D176" i="125"/>
  <c r="E176" i="125" s="1"/>
  <c r="D177" i="125"/>
  <c r="D178" i="125"/>
  <c r="E178" i="125"/>
  <c r="D179" i="125"/>
  <c r="D180" i="125"/>
  <c r="E180" i="125" s="1"/>
  <c r="D181" i="125"/>
  <c r="D182" i="125"/>
  <c r="D183" i="125"/>
  <c r="D184" i="125"/>
  <c r="D185" i="125"/>
  <c r="D186" i="125"/>
  <c r="D187" i="125"/>
  <c r="E187" i="125" s="1"/>
  <c r="D188" i="125"/>
  <c r="D189" i="125"/>
  <c r="E189" i="125" s="1"/>
  <c r="D190" i="125"/>
  <c r="D191" i="125"/>
  <c r="E191" i="125" s="1"/>
  <c r="E194" i="125" s="1"/>
  <c r="D192" i="125"/>
  <c r="D193" i="125"/>
  <c r="D194" i="125"/>
  <c r="D195" i="125"/>
  <c r="D196" i="125"/>
  <c r="D197" i="125"/>
  <c r="D200" i="125"/>
  <c r="D8" i="124"/>
  <c r="D9" i="124"/>
  <c r="D12" i="124"/>
  <c r="D13" i="124"/>
  <c r="D15" i="124"/>
  <c r="D16" i="124"/>
  <c r="D17" i="124"/>
  <c r="D19" i="124"/>
  <c r="D21" i="124"/>
  <c r="D22" i="124"/>
  <c r="D23" i="124"/>
  <c r="D24" i="124"/>
  <c r="D25" i="124"/>
  <c r="D26" i="124"/>
  <c r="D27" i="124"/>
  <c r="E27" i="124" s="1"/>
  <c r="E30" i="124" s="1"/>
  <c r="D28" i="124"/>
  <c r="D29" i="124"/>
  <c r="D30" i="124"/>
  <c r="D31" i="124"/>
  <c r="D32" i="124"/>
  <c r="D33" i="124"/>
  <c r="D35" i="124"/>
  <c r="D36" i="124"/>
  <c r="D37" i="124"/>
  <c r="D38" i="124"/>
  <c r="D39" i="124"/>
  <c r="D40" i="124"/>
  <c r="D42" i="124"/>
  <c r="D43" i="124"/>
  <c r="D45" i="124"/>
  <c r="D46" i="124"/>
  <c r="E46" i="124" s="1"/>
  <c r="D47" i="124"/>
  <c r="D48" i="124"/>
  <c r="E48" i="124"/>
  <c r="D49" i="124"/>
  <c r="D50" i="124"/>
  <c r="E50" i="124"/>
  <c r="D51" i="124"/>
  <c r="D52" i="124"/>
  <c r="E52" i="124" s="1"/>
  <c r="D53" i="124"/>
  <c r="D54" i="124"/>
  <c r="E54" i="124" s="1"/>
  <c r="D55" i="124"/>
  <c r="D57" i="124"/>
  <c r="D59" i="124"/>
  <c r="D60" i="124"/>
  <c r="D61" i="124"/>
  <c r="D62" i="124"/>
  <c r="D63" i="124"/>
  <c r="D64" i="124"/>
  <c r="D65" i="124"/>
  <c r="D66" i="124"/>
  <c r="E66" i="124"/>
  <c r="D67" i="124"/>
  <c r="D69" i="124"/>
  <c r="D70" i="124"/>
  <c r="D71" i="124"/>
  <c r="D72" i="124"/>
  <c r="D73" i="124"/>
  <c r="D74" i="124"/>
  <c r="D75" i="124"/>
  <c r="D77" i="124"/>
  <c r="D78" i="124"/>
  <c r="D80" i="124"/>
  <c r="D82" i="124"/>
  <c r="D83" i="124"/>
  <c r="E83" i="124" s="1"/>
  <c r="D84" i="124"/>
  <c r="D85" i="124"/>
  <c r="E85" i="124" s="1"/>
  <c r="D86" i="124"/>
  <c r="D88" i="124"/>
  <c r="D89" i="124"/>
  <c r="D90" i="124"/>
  <c r="D91" i="124"/>
  <c r="D92" i="124"/>
  <c r="D93" i="124"/>
  <c r="D95" i="124"/>
  <c r="D96" i="124"/>
  <c r="D97" i="124"/>
  <c r="D98" i="124"/>
  <c r="D100" i="124"/>
  <c r="D101" i="124"/>
  <c r="D102" i="124"/>
  <c r="D104" i="124"/>
  <c r="D105" i="124"/>
  <c r="D106" i="124"/>
  <c r="D107" i="124"/>
  <c r="D108" i="124"/>
  <c r="D109" i="124"/>
  <c r="D110" i="124"/>
  <c r="D111" i="124"/>
  <c r="E111" i="124"/>
  <c r="D112" i="124"/>
  <c r="D114" i="124"/>
  <c r="D116" i="124"/>
  <c r="D117" i="124"/>
  <c r="D118" i="124"/>
  <c r="D119" i="124"/>
  <c r="D120" i="124"/>
  <c r="D121" i="124"/>
  <c r="D123" i="124"/>
  <c r="D124" i="124"/>
  <c r="D125" i="124"/>
  <c r="E125" i="124" s="1"/>
  <c r="D126" i="124"/>
  <c r="D127" i="124"/>
  <c r="D128" i="124"/>
  <c r="D129" i="124"/>
  <c r="D130" i="124"/>
  <c r="D131" i="124"/>
  <c r="D132" i="124"/>
  <c r="D133" i="124"/>
  <c r="E133" i="124" s="1"/>
  <c r="D134" i="124"/>
  <c r="D136" i="124"/>
  <c r="D138" i="124"/>
  <c r="D140" i="124"/>
  <c r="D142" i="124"/>
  <c r="D143" i="124"/>
  <c r="D144" i="124"/>
  <c r="D145" i="124"/>
  <c r="D146" i="124"/>
  <c r="D147" i="124"/>
  <c r="D149" i="124"/>
  <c r="D150" i="124"/>
  <c r="D152" i="124"/>
  <c r="D153" i="124"/>
  <c r="D154" i="124"/>
  <c r="D155" i="124"/>
  <c r="D156" i="124"/>
  <c r="D157" i="124"/>
  <c r="D158" i="124"/>
  <c r="D160" i="124"/>
  <c r="D161" i="124"/>
  <c r="D163" i="124"/>
  <c r="D164" i="124"/>
  <c r="E164" i="124" s="1"/>
  <c r="D165" i="124"/>
  <c r="D166" i="124"/>
  <c r="D167" i="124"/>
  <c r="D168" i="124"/>
  <c r="D169" i="124"/>
  <c r="D170" i="124"/>
  <c r="D171" i="124"/>
  <c r="D172" i="124"/>
  <c r="E172" i="124" s="1"/>
  <c r="D173" i="124"/>
  <c r="D174" i="124"/>
  <c r="E174" i="124" s="1"/>
  <c r="D175" i="124"/>
  <c r="D176" i="124"/>
  <c r="E176" i="124" s="1"/>
  <c r="E183" i="124" s="1"/>
  <c r="D177" i="124"/>
  <c r="D178" i="124"/>
  <c r="E178" i="124" s="1"/>
  <c r="D179" i="124"/>
  <c r="D180" i="124"/>
  <c r="E180" i="124"/>
  <c r="D181" i="124"/>
  <c r="D182" i="124"/>
  <c r="D183" i="124"/>
  <c r="D184" i="124"/>
  <c r="D185" i="124"/>
  <c r="D186" i="124"/>
  <c r="D187" i="124"/>
  <c r="E187" i="124"/>
  <c r="D188" i="124"/>
  <c r="D189" i="124"/>
  <c r="E189" i="124"/>
  <c r="D190" i="124"/>
  <c r="D191" i="124"/>
  <c r="E191" i="124" s="1"/>
  <c r="D192" i="124"/>
  <c r="D193" i="124"/>
  <c r="D194" i="124"/>
  <c r="D195" i="124"/>
  <c r="D196" i="124"/>
  <c r="D197" i="124"/>
  <c r="D200" i="124"/>
  <c r="E200" i="124"/>
  <c r="D202" i="124"/>
  <c r="D203" i="124"/>
  <c r="D204" i="124"/>
  <c r="D205" i="124"/>
  <c r="D206" i="124"/>
  <c r="D207" i="124"/>
  <c r="D208" i="124"/>
  <c r="D8" i="90"/>
  <c r="D9" i="90"/>
  <c r="D12" i="90"/>
  <c r="D13" i="90"/>
  <c r="D15" i="90"/>
  <c r="D16" i="90"/>
  <c r="D17" i="90"/>
  <c r="D19" i="90"/>
  <c r="D21" i="90"/>
  <c r="D22" i="90"/>
  <c r="D23" i="90"/>
  <c r="D24" i="90"/>
  <c r="D25" i="90"/>
  <c r="D26" i="90"/>
  <c r="D28" i="90"/>
  <c r="D29" i="90"/>
  <c r="D30" i="90"/>
  <c r="D31" i="90"/>
  <c r="D32" i="90"/>
  <c r="D33" i="90"/>
  <c r="D35" i="90"/>
  <c r="D36" i="90"/>
  <c r="D37" i="90"/>
  <c r="D38" i="90"/>
  <c r="D39" i="90"/>
  <c r="D40" i="90"/>
  <c r="D42" i="90"/>
  <c r="D43" i="90"/>
  <c r="D45" i="90"/>
  <c r="D46" i="90"/>
  <c r="E46" i="90" s="1"/>
  <c r="D47" i="90"/>
  <c r="D48" i="90"/>
  <c r="E48" i="90" s="1"/>
  <c r="D49" i="90"/>
  <c r="D50" i="90"/>
  <c r="D51" i="90"/>
  <c r="D52" i="90"/>
  <c r="E52" i="90"/>
  <c r="D53" i="90"/>
  <c r="D54" i="90"/>
  <c r="E54" i="90" s="1"/>
  <c r="D55" i="90"/>
  <c r="D57" i="90"/>
  <c r="D59" i="90"/>
  <c r="D60" i="90"/>
  <c r="D61" i="90"/>
  <c r="D62" i="90"/>
  <c r="D63" i="90"/>
  <c r="D64" i="90"/>
  <c r="D65" i="90"/>
  <c r="D66" i="90"/>
  <c r="E66" i="90"/>
  <c r="D67" i="90"/>
  <c r="D69" i="90"/>
  <c r="D70" i="90"/>
  <c r="D71" i="90"/>
  <c r="D72" i="90"/>
  <c r="D73" i="90"/>
  <c r="D74" i="90"/>
  <c r="D75" i="90"/>
  <c r="D77" i="90"/>
  <c r="D78" i="90"/>
  <c r="D80" i="90"/>
  <c r="D82" i="90"/>
  <c r="D83" i="90"/>
  <c r="E83" i="90" s="1"/>
  <c r="D84" i="90"/>
  <c r="D85" i="90"/>
  <c r="E85" i="90" s="1"/>
  <c r="D86" i="90"/>
  <c r="D88" i="90"/>
  <c r="D89" i="90"/>
  <c r="D90" i="90"/>
  <c r="D91" i="90"/>
  <c r="D92" i="90"/>
  <c r="D93" i="90"/>
  <c r="D95" i="90"/>
  <c r="D96" i="90"/>
  <c r="D97" i="90"/>
  <c r="E97" i="90"/>
  <c r="D98" i="90"/>
  <c r="D100" i="90"/>
  <c r="D101" i="90"/>
  <c r="D102" i="90"/>
  <c r="D104" i="90"/>
  <c r="D105" i="90"/>
  <c r="D106" i="90"/>
  <c r="D107" i="90"/>
  <c r="D108" i="90"/>
  <c r="D109" i="90"/>
  <c r="D110" i="90"/>
  <c r="D111" i="90"/>
  <c r="E111" i="90"/>
  <c r="D112" i="90"/>
  <c r="D114" i="90"/>
  <c r="D116" i="90"/>
  <c r="D117" i="90"/>
  <c r="D118" i="90"/>
  <c r="D119" i="90"/>
  <c r="D120" i="90"/>
  <c r="D121" i="90"/>
  <c r="D122" i="90"/>
  <c r="E122" i="90" s="1"/>
  <c r="E129" i="90" s="1"/>
  <c r="D123" i="90"/>
  <c r="D124" i="90"/>
  <c r="D125" i="90"/>
  <c r="E125" i="90" s="1"/>
  <c r="D126" i="90"/>
  <c r="D127" i="90"/>
  <c r="D128" i="90"/>
  <c r="D129" i="90"/>
  <c r="D130" i="90"/>
  <c r="D131" i="90"/>
  <c r="D132" i="90"/>
  <c r="D134" i="90"/>
  <c r="D135" i="90"/>
  <c r="E135" i="90" s="1"/>
  <c r="D136" i="90"/>
  <c r="D138" i="90"/>
  <c r="D140" i="90"/>
  <c r="D142" i="90"/>
  <c r="D143" i="90"/>
  <c r="D144" i="90"/>
  <c r="D145" i="90"/>
  <c r="D146" i="90"/>
  <c r="D147" i="90"/>
  <c r="D149" i="90"/>
  <c r="D150" i="90"/>
  <c r="D152" i="90"/>
  <c r="D153" i="90"/>
  <c r="D154" i="90"/>
  <c r="D155" i="90"/>
  <c r="D156" i="90"/>
  <c r="D157" i="90"/>
  <c r="D158" i="90"/>
  <c r="D160" i="90"/>
  <c r="D161" i="90"/>
  <c r="D163" i="90"/>
  <c r="D164" i="90"/>
  <c r="E164" i="90" s="1"/>
  <c r="D165" i="90"/>
  <c r="D166" i="90"/>
  <c r="D167" i="90"/>
  <c r="D168" i="90"/>
  <c r="D169" i="90"/>
  <c r="D170" i="90"/>
  <c r="D171" i="90"/>
  <c r="D172" i="90"/>
  <c r="E172" i="90" s="1"/>
  <c r="E183" i="90" s="1"/>
  <c r="D173" i="90"/>
  <c r="D174" i="90"/>
  <c r="E174" i="90"/>
  <c r="D175" i="90"/>
  <c r="D176" i="90"/>
  <c r="E176" i="90" s="1"/>
  <c r="D177" i="90"/>
  <c r="D178" i="90"/>
  <c r="E178" i="90" s="1"/>
  <c r="D179" i="90"/>
  <c r="D180" i="90"/>
  <c r="E180" i="90" s="1"/>
  <c r="D181" i="90"/>
  <c r="D182" i="90"/>
  <c r="D183" i="90"/>
  <c r="D184" i="90"/>
  <c r="D185" i="90"/>
  <c r="D186" i="90"/>
  <c r="D187" i="90"/>
  <c r="E187" i="90" s="1"/>
  <c r="D188" i="90"/>
  <c r="D189" i="90"/>
  <c r="E189" i="90" s="1"/>
  <c r="D190" i="90"/>
  <c r="D191" i="90"/>
  <c r="E191" i="90" s="1"/>
  <c r="D192" i="90"/>
  <c r="D193" i="90"/>
  <c r="D194" i="90"/>
  <c r="D195" i="90"/>
  <c r="D196" i="90"/>
  <c r="D197" i="90"/>
  <c r="D200" i="90"/>
  <c r="E200" i="90" s="1"/>
  <c r="D8" i="92"/>
  <c r="D9" i="92"/>
  <c r="D10" i="92"/>
  <c r="D12" i="92"/>
  <c r="D13" i="92"/>
  <c r="D15" i="92"/>
  <c r="D16" i="92"/>
  <c r="D17" i="92"/>
  <c r="D19" i="92"/>
  <c r="D21" i="92"/>
  <c r="D22" i="92"/>
  <c r="D23" i="92"/>
  <c r="D24" i="92"/>
  <c r="D25" i="92"/>
  <c r="D26" i="92"/>
  <c r="D27" i="92"/>
  <c r="E27" i="92" s="1"/>
  <c r="E30" i="92" s="1"/>
  <c r="D28" i="92"/>
  <c r="D29" i="92"/>
  <c r="D30" i="92"/>
  <c r="D31" i="92"/>
  <c r="D32" i="92"/>
  <c r="D33" i="92"/>
  <c r="D35" i="92"/>
  <c r="D36" i="92"/>
  <c r="D37" i="92"/>
  <c r="D38" i="92"/>
  <c r="D39" i="92"/>
  <c r="D40" i="92"/>
  <c r="D42" i="92"/>
  <c r="D43" i="92"/>
  <c r="D44" i="92"/>
  <c r="E44" i="92" s="1"/>
  <c r="D45" i="92"/>
  <c r="D46" i="92"/>
  <c r="E46" i="92" s="1"/>
  <c r="D47" i="92"/>
  <c r="D48" i="92"/>
  <c r="E48" i="92" s="1"/>
  <c r="D49" i="92"/>
  <c r="D50" i="92"/>
  <c r="E50" i="92" s="1"/>
  <c r="D51" i="92"/>
  <c r="D52" i="92"/>
  <c r="E52" i="92"/>
  <c r="D53" i="92"/>
  <c r="D54" i="92"/>
  <c r="E54" i="92" s="1"/>
  <c r="D55" i="92"/>
  <c r="D57" i="92"/>
  <c r="D58" i="92"/>
  <c r="E58" i="92" s="1"/>
  <c r="D59" i="92"/>
  <c r="D60" i="92"/>
  <c r="D61" i="92"/>
  <c r="D62" i="92"/>
  <c r="D63" i="92"/>
  <c r="D64" i="92"/>
  <c r="D65" i="92"/>
  <c r="D66" i="92"/>
  <c r="E66" i="92" s="1"/>
  <c r="D67" i="92"/>
  <c r="D69" i="92"/>
  <c r="D70" i="92"/>
  <c r="D71" i="92"/>
  <c r="D72" i="92"/>
  <c r="D73" i="92"/>
  <c r="D74" i="92"/>
  <c r="D75" i="92"/>
  <c r="D77" i="92"/>
  <c r="D78" i="92"/>
  <c r="D79" i="92"/>
  <c r="E79" i="92" s="1"/>
  <c r="D80" i="92"/>
  <c r="D82" i="92"/>
  <c r="D83" i="92"/>
  <c r="E83" i="92" s="1"/>
  <c r="D84" i="92"/>
  <c r="D85" i="92"/>
  <c r="E85" i="92"/>
  <c r="D86" i="92"/>
  <c r="D87" i="92"/>
  <c r="E87" i="92" s="1"/>
  <c r="D88" i="92"/>
  <c r="D89" i="92"/>
  <c r="D90" i="92"/>
  <c r="D91" i="92"/>
  <c r="D92" i="92"/>
  <c r="D93" i="92"/>
  <c r="D94" i="92"/>
  <c r="E94" i="92" s="1"/>
  <c r="D95" i="92"/>
  <c r="D96" i="92"/>
  <c r="D97" i="92"/>
  <c r="E97" i="92" s="1"/>
  <c r="D98" i="92"/>
  <c r="D100" i="92"/>
  <c r="D101" i="92"/>
  <c r="D102" i="92"/>
  <c r="D104" i="92"/>
  <c r="D105" i="92"/>
  <c r="D106" i="92"/>
  <c r="D107" i="92"/>
  <c r="D108" i="92"/>
  <c r="D109" i="92"/>
  <c r="D110" i="92"/>
  <c r="D111" i="92"/>
  <c r="E111" i="92" s="1"/>
  <c r="D112" i="92"/>
  <c r="D114" i="92"/>
  <c r="D115" i="92"/>
  <c r="E115" i="92" s="1"/>
  <c r="D116" i="92"/>
  <c r="D117" i="92"/>
  <c r="D118" i="92"/>
  <c r="D119" i="92"/>
  <c r="D120" i="92"/>
  <c r="D121" i="92"/>
  <c r="D122" i="92"/>
  <c r="E122" i="92" s="1"/>
  <c r="D123" i="92"/>
  <c r="D124" i="92"/>
  <c r="D125" i="92"/>
  <c r="E125" i="92" s="1"/>
  <c r="D126" i="92"/>
  <c r="D127" i="92"/>
  <c r="D128" i="92"/>
  <c r="D129" i="92"/>
  <c r="D130" i="92"/>
  <c r="D131" i="92"/>
  <c r="D132" i="92"/>
  <c r="D133" i="92"/>
  <c r="E133" i="92" s="1"/>
  <c r="D134" i="92"/>
  <c r="D135" i="92"/>
  <c r="E135" i="92" s="1"/>
  <c r="D136" i="92"/>
  <c r="D138" i="92"/>
  <c r="D139" i="92"/>
  <c r="E139" i="92" s="1"/>
  <c r="D140" i="92"/>
  <c r="D142" i="92"/>
  <c r="D143" i="92"/>
  <c r="D144" i="92"/>
  <c r="D145" i="92"/>
  <c r="D146" i="92"/>
  <c r="D147" i="92"/>
  <c r="D149" i="92"/>
  <c r="D150" i="92"/>
  <c r="D152" i="92"/>
  <c r="D153" i="92"/>
  <c r="D154" i="92"/>
  <c r="D155" i="92"/>
  <c r="D156" i="92"/>
  <c r="D157" i="92"/>
  <c r="D158" i="92"/>
  <c r="D160" i="92"/>
  <c r="D161" i="92"/>
  <c r="D162" i="92"/>
  <c r="D163" i="92"/>
  <c r="D164" i="92"/>
  <c r="E164" i="92" s="1"/>
  <c r="D165" i="92"/>
  <c r="D166" i="92"/>
  <c r="D167" i="92"/>
  <c r="D168" i="92"/>
  <c r="D169" i="92"/>
  <c r="D170" i="92"/>
  <c r="D171" i="92"/>
  <c r="D172" i="92"/>
  <c r="E172" i="92" s="1"/>
  <c r="D173" i="92"/>
  <c r="D174" i="92"/>
  <c r="E174" i="92"/>
  <c r="D175" i="92"/>
  <c r="D176" i="92"/>
  <c r="E176" i="92" s="1"/>
  <c r="D177" i="92"/>
  <c r="D178" i="92"/>
  <c r="E178" i="92" s="1"/>
  <c r="D179" i="92"/>
  <c r="D180" i="92"/>
  <c r="E180" i="92"/>
  <c r="D181" i="92"/>
  <c r="D182" i="92"/>
  <c r="D183" i="92"/>
  <c r="D184" i="92"/>
  <c r="D185" i="92"/>
  <c r="D186" i="92"/>
  <c r="D187" i="92"/>
  <c r="E187" i="92"/>
  <c r="D188" i="92"/>
  <c r="D189" i="92"/>
  <c r="E189" i="92" s="1"/>
  <c r="D190" i="92"/>
  <c r="D191" i="92"/>
  <c r="E191" i="92" s="1"/>
  <c r="D192" i="92"/>
  <c r="D193" i="92"/>
  <c r="D194" i="92"/>
  <c r="D195" i="92"/>
  <c r="D196" i="92"/>
  <c r="D197" i="92"/>
  <c r="D198" i="92"/>
  <c r="E198" i="92" s="1"/>
  <c r="D200" i="92"/>
  <c r="D8" i="93"/>
  <c r="D9" i="93"/>
  <c r="D11" i="93"/>
  <c r="D12" i="93"/>
  <c r="D13" i="93"/>
  <c r="D15" i="93"/>
  <c r="D16" i="93"/>
  <c r="D17" i="93"/>
  <c r="D18" i="93"/>
  <c r="E18" i="93" s="1"/>
  <c r="D19" i="93"/>
  <c r="D21" i="93"/>
  <c r="D22" i="93"/>
  <c r="D23" i="93"/>
  <c r="D24" i="93"/>
  <c r="D25" i="93"/>
  <c r="D26" i="93"/>
  <c r="D27" i="93"/>
  <c r="E27" i="93" s="1"/>
  <c r="E30" i="93" s="1"/>
  <c r="D28" i="93"/>
  <c r="D29" i="93"/>
  <c r="D30" i="93"/>
  <c r="D31" i="93"/>
  <c r="D32" i="93"/>
  <c r="D33" i="93"/>
  <c r="D35" i="93"/>
  <c r="D36" i="93"/>
  <c r="D37" i="93"/>
  <c r="D38" i="93"/>
  <c r="D39" i="93"/>
  <c r="D40" i="93"/>
  <c r="D42" i="93"/>
  <c r="D43" i="93"/>
  <c r="D44" i="93"/>
  <c r="E44" i="93" s="1"/>
  <c r="D45" i="93"/>
  <c r="D46" i="93"/>
  <c r="E46" i="93" s="1"/>
  <c r="D47" i="93"/>
  <c r="D48" i="93"/>
  <c r="E48" i="93" s="1"/>
  <c r="D49" i="93"/>
  <c r="D50" i="93"/>
  <c r="E50" i="93" s="1"/>
  <c r="D51" i="93"/>
  <c r="D52" i="93"/>
  <c r="E52" i="93"/>
  <c r="D53" i="93"/>
  <c r="D54" i="93"/>
  <c r="E54" i="93" s="1"/>
  <c r="D55" i="93"/>
  <c r="D57" i="93"/>
  <c r="D59" i="93"/>
  <c r="D60" i="93"/>
  <c r="D61" i="93"/>
  <c r="D62" i="93"/>
  <c r="D63" i="93"/>
  <c r="D64" i="93"/>
  <c r="D65" i="93"/>
  <c r="D66" i="93"/>
  <c r="E66" i="93"/>
  <c r="D67" i="93"/>
  <c r="D68" i="93"/>
  <c r="E68" i="93" s="1"/>
  <c r="D69" i="93"/>
  <c r="D70" i="93"/>
  <c r="D71" i="93"/>
  <c r="D72" i="93"/>
  <c r="D73" i="93"/>
  <c r="D74" i="93"/>
  <c r="D75" i="93"/>
  <c r="D77" i="93"/>
  <c r="D78" i="93"/>
  <c r="D79" i="93"/>
  <c r="E79" i="93" s="1"/>
  <c r="D80" i="93"/>
  <c r="D81" i="93"/>
  <c r="E81" i="93" s="1"/>
  <c r="D82" i="93"/>
  <c r="D83" i="93"/>
  <c r="E83" i="93"/>
  <c r="D84" i="93"/>
  <c r="D85" i="93"/>
  <c r="E85" i="93" s="1"/>
  <c r="D86" i="93"/>
  <c r="D87" i="93"/>
  <c r="E87" i="93" s="1"/>
  <c r="D88" i="93"/>
  <c r="D89" i="93"/>
  <c r="D90" i="93"/>
  <c r="D91" i="93"/>
  <c r="D92" i="93"/>
  <c r="D93" i="93"/>
  <c r="D94" i="93"/>
  <c r="E94" i="93" s="1"/>
  <c r="D95" i="93"/>
  <c r="D96" i="93"/>
  <c r="D97" i="93"/>
  <c r="E97" i="93"/>
  <c r="D98" i="93"/>
  <c r="D100" i="93"/>
  <c r="D101" i="93"/>
  <c r="D102" i="93"/>
  <c r="D104" i="93"/>
  <c r="D105" i="93"/>
  <c r="D106" i="93"/>
  <c r="D107" i="93"/>
  <c r="D108" i="93"/>
  <c r="D109" i="93"/>
  <c r="D110" i="93"/>
  <c r="D111" i="93"/>
  <c r="E111" i="93" s="1"/>
  <c r="D112" i="93"/>
  <c r="D114" i="93"/>
  <c r="D115" i="93"/>
  <c r="E115" i="93"/>
  <c r="D116" i="93"/>
  <c r="D117" i="93"/>
  <c r="D118" i="93"/>
  <c r="D119" i="93"/>
  <c r="D120" i="93"/>
  <c r="D121" i="93"/>
  <c r="D122" i="93"/>
  <c r="E122" i="93"/>
  <c r="D123" i="93"/>
  <c r="D124" i="93"/>
  <c r="D125" i="93"/>
  <c r="E125" i="93" s="1"/>
  <c r="D126" i="93"/>
  <c r="D127" i="93"/>
  <c r="D128" i="93"/>
  <c r="D129" i="93"/>
  <c r="D130" i="93"/>
  <c r="D131" i="93"/>
  <c r="D132" i="93"/>
  <c r="D133" i="93"/>
  <c r="E133" i="93" s="1"/>
  <c r="D134" i="93"/>
  <c r="D136" i="93"/>
  <c r="D138" i="93"/>
  <c r="D140" i="93"/>
  <c r="D142" i="93"/>
  <c r="D143" i="93"/>
  <c r="D144" i="93"/>
  <c r="D145" i="93"/>
  <c r="D146" i="93"/>
  <c r="D147" i="93"/>
  <c r="D149" i="93"/>
  <c r="D150" i="93"/>
  <c r="D152" i="93"/>
  <c r="D153" i="93"/>
  <c r="D154" i="93"/>
  <c r="D155" i="93"/>
  <c r="D156" i="93"/>
  <c r="D157" i="93"/>
  <c r="D158" i="93"/>
  <c r="D160" i="93"/>
  <c r="D161" i="93"/>
  <c r="D162" i="93"/>
  <c r="D163" i="93"/>
  <c r="D164" i="93"/>
  <c r="E164" i="93" s="1"/>
  <c r="D165" i="93"/>
  <c r="D166" i="93"/>
  <c r="D167" i="93"/>
  <c r="D168" i="93"/>
  <c r="D169" i="93"/>
  <c r="D170" i="93"/>
  <c r="D171" i="93"/>
  <c r="D172" i="93"/>
  <c r="E172" i="93" s="1"/>
  <c r="D173" i="93"/>
  <c r="D174" i="93"/>
  <c r="E174" i="93"/>
  <c r="D175" i="93"/>
  <c r="D176" i="93"/>
  <c r="E176" i="93" s="1"/>
  <c r="D177" i="93"/>
  <c r="D178" i="93"/>
  <c r="E178" i="93" s="1"/>
  <c r="D179" i="93"/>
  <c r="D180" i="93"/>
  <c r="E180" i="93" s="1"/>
  <c r="D181" i="93"/>
  <c r="D182" i="93"/>
  <c r="D183" i="93"/>
  <c r="D184" i="93"/>
  <c r="D185" i="93"/>
  <c r="D186" i="93"/>
  <c r="D187" i="93"/>
  <c r="E187" i="93" s="1"/>
  <c r="D188" i="93"/>
  <c r="D189" i="93"/>
  <c r="E189" i="93" s="1"/>
  <c r="D190" i="93"/>
  <c r="D191" i="93"/>
  <c r="E191" i="93"/>
  <c r="D192" i="93"/>
  <c r="D193" i="93"/>
  <c r="D194" i="93"/>
  <c r="D195" i="93"/>
  <c r="D196" i="93"/>
  <c r="D197" i="93"/>
  <c r="D200" i="93"/>
  <c r="E200" i="93" s="1"/>
  <c r="D202" i="93"/>
  <c r="D203" i="93"/>
  <c r="D204" i="93"/>
  <c r="D205" i="93"/>
  <c r="D206" i="93"/>
  <c r="D207" i="93"/>
  <c r="D208" i="93"/>
  <c r="D209" i="93"/>
  <c r="D210" i="93"/>
  <c r="E210" i="93" s="1"/>
  <c r="D211" i="93"/>
  <c r="D212" i="93"/>
  <c r="D213" i="93"/>
  <c r="D214" i="93"/>
  <c r="D215" i="93"/>
  <c r="D216" i="93"/>
  <c r="D217" i="93"/>
  <c r="E217" i="93" s="1"/>
  <c r="D218" i="93"/>
  <c r="E218" i="93" s="1"/>
  <c r="D219" i="93"/>
  <c r="D220" i="93"/>
  <c r="D8" i="99"/>
  <c r="D9" i="99"/>
  <c r="D10" i="99"/>
  <c r="D12" i="99"/>
  <c r="D13" i="99"/>
  <c r="D15" i="99"/>
  <c r="D16" i="99"/>
  <c r="D17" i="99"/>
  <c r="D19" i="99"/>
  <c r="D21" i="99"/>
  <c r="D22" i="99"/>
  <c r="D23" i="99"/>
  <c r="D24" i="99"/>
  <c r="D25" i="99"/>
  <c r="D26" i="99"/>
  <c r="D27" i="99"/>
  <c r="E27" i="99" s="1"/>
  <c r="E30" i="99" s="1"/>
  <c r="D28" i="99"/>
  <c r="D29" i="99"/>
  <c r="D30" i="99"/>
  <c r="D31" i="99"/>
  <c r="D32" i="99"/>
  <c r="D33" i="99"/>
  <c r="D35" i="99"/>
  <c r="D36" i="99"/>
  <c r="D37" i="99"/>
  <c r="D38" i="99"/>
  <c r="D39" i="99"/>
  <c r="D40" i="99"/>
  <c r="D42" i="99"/>
  <c r="D43" i="99"/>
  <c r="D44" i="99"/>
  <c r="E44" i="99" s="1"/>
  <c r="D45" i="99"/>
  <c r="D46" i="99"/>
  <c r="E46" i="99" s="1"/>
  <c r="D47" i="99"/>
  <c r="D48" i="99"/>
  <c r="E48" i="99" s="1"/>
  <c r="D49" i="99"/>
  <c r="D50" i="99"/>
  <c r="E50" i="99" s="1"/>
  <c r="D51" i="99"/>
  <c r="D52" i="99"/>
  <c r="E52" i="99"/>
  <c r="D53" i="99"/>
  <c r="D54" i="99"/>
  <c r="E54" i="99" s="1"/>
  <c r="D55" i="99"/>
  <c r="D57" i="99"/>
  <c r="D58" i="99"/>
  <c r="E58" i="99" s="1"/>
  <c r="D59" i="99"/>
  <c r="D60" i="99"/>
  <c r="D61" i="99"/>
  <c r="D62" i="99"/>
  <c r="D63" i="99"/>
  <c r="D64" i="99"/>
  <c r="D65" i="99"/>
  <c r="D66" i="99"/>
  <c r="E66" i="99"/>
  <c r="D67" i="99"/>
  <c r="D69" i="99"/>
  <c r="D70" i="99"/>
  <c r="D71" i="99"/>
  <c r="D72" i="99"/>
  <c r="D73" i="99"/>
  <c r="D74" i="99"/>
  <c r="D75" i="99"/>
  <c r="D77" i="99"/>
  <c r="D78" i="99"/>
  <c r="D79" i="99"/>
  <c r="E79" i="99" s="1"/>
  <c r="D80" i="99"/>
  <c r="D82" i="99"/>
  <c r="D83" i="99"/>
  <c r="E83" i="99"/>
  <c r="D84" i="99"/>
  <c r="D85" i="99"/>
  <c r="E85" i="99"/>
  <c r="D86" i="99"/>
  <c r="D88" i="99"/>
  <c r="D89" i="99"/>
  <c r="D90" i="99"/>
  <c r="D91" i="99"/>
  <c r="D92" i="99"/>
  <c r="D93" i="99"/>
  <c r="D94" i="99"/>
  <c r="E94" i="99" s="1"/>
  <c r="D95" i="99"/>
  <c r="D96" i="99"/>
  <c r="D97" i="99"/>
  <c r="E97" i="99"/>
  <c r="D98" i="99"/>
  <c r="D100" i="99"/>
  <c r="D101" i="99"/>
  <c r="D102" i="99"/>
  <c r="D103" i="99"/>
  <c r="E103" i="99" s="1"/>
  <c r="D104" i="99"/>
  <c r="D105" i="99"/>
  <c r="D106" i="99"/>
  <c r="D107" i="99"/>
  <c r="D108" i="99"/>
  <c r="D109" i="99"/>
  <c r="D110" i="99"/>
  <c r="D111" i="99"/>
  <c r="E111" i="99" s="1"/>
  <c r="D112" i="99"/>
  <c r="D114" i="99"/>
  <c r="D115" i="99"/>
  <c r="E115" i="99" s="1"/>
  <c r="D116" i="99"/>
  <c r="D117" i="99"/>
  <c r="D118" i="99"/>
  <c r="D119" i="99"/>
  <c r="D120" i="99"/>
  <c r="D121" i="99"/>
  <c r="D122" i="99"/>
  <c r="E122" i="99" s="1"/>
  <c r="E129" i="99" s="1"/>
  <c r="D123" i="99"/>
  <c r="D124" i="99"/>
  <c r="D125" i="99"/>
  <c r="E125" i="99" s="1"/>
  <c r="D126" i="99"/>
  <c r="D127" i="99"/>
  <c r="D128" i="99"/>
  <c r="D129" i="99"/>
  <c r="D130" i="99"/>
  <c r="D131" i="99"/>
  <c r="D132" i="99"/>
  <c r="D133" i="99"/>
  <c r="E133" i="99" s="1"/>
  <c r="D134" i="99"/>
  <c r="D135" i="99"/>
  <c r="E135" i="99" s="1"/>
  <c r="D136" i="99"/>
  <c r="D138" i="99"/>
  <c r="D140" i="99"/>
  <c r="D142" i="99"/>
  <c r="D143" i="99"/>
  <c r="D144" i="99"/>
  <c r="D145" i="99"/>
  <c r="D146" i="99"/>
  <c r="D147" i="99"/>
  <c r="D149" i="99"/>
  <c r="D150" i="99"/>
  <c r="D151" i="99"/>
  <c r="D152" i="99"/>
  <c r="D153" i="99"/>
  <c r="D154" i="99"/>
  <c r="D155" i="99"/>
  <c r="D156" i="99"/>
  <c r="D157" i="99"/>
  <c r="D158" i="99"/>
  <c r="D160" i="99"/>
  <c r="D161" i="99"/>
  <c r="D162" i="99"/>
  <c r="D163" i="99"/>
  <c r="D164" i="99"/>
  <c r="E164" i="99" s="1"/>
  <c r="D165" i="99"/>
  <c r="D166" i="99"/>
  <c r="D167" i="99"/>
  <c r="D168" i="99"/>
  <c r="D169" i="99"/>
  <c r="D170" i="99"/>
  <c r="D171" i="99"/>
  <c r="D172" i="99"/>
  <c r="E172" i="99" s="1"/>
  <c r="D173" i="99"/>
  <c r="D174" i="99"/>
  <c r="E174" i="99" s="1"/>
  <c r="D175" i="99"/>
  <c r="D176" i="99"/>
  <c r="E176" i="99" s="1"/>
  <c r="D177" i="99"/>
  <c r="D178" i="99"/>
  <c r="E178" i="99"/>
  <c r="D179" i="99"/>
  <c r="D180" i="99"/>
  <c r="E180" i="99" s="1"/>
  <c r="D181" i="99"/>
  <c r="D182" i="99"/>
  <c r="D183" i="99"/>
  <c r="D184" i="99"/>
  <c r="D185" i="99"/>
  <c r="D186" i="99"/>
  <c r="D187" i="99"/>
  <c r="E187" i="99" s="1"/>
  <c r="D188" i="99"/>
  <c r="D189" i="99"/>
  <c r="E189" i="99" s="1"/>
  <c r="D190" i="99"/>
  <c r="D191" i="99"/>
  <c r="E191" i="99"/>
  <c r="D192" i="99"/>
  <c r="D193" i="99"/>
  <c r="D194" i="99"/>
  <c r="D195" i="99"/>
  <c r="D196" i="99"/>
  <c r="D197" i="99"/>
  <c r="D200" i="99"/>
  <c r="E200" i="99" s="1"/>
  <c r="D200" i="104"/>
  <c r="E200" i="104" s="1"/>
  <c r="D198" i="104"/>
  <c r="E198" i="104" s="1"/>
  <c r="D191" i="104"/>
  <c r="E191" i="104" s="1"/>
  <c r="D189" i="104"/>
  <c r="E189" i="104" s="1"/>
  <c r="D187" i="104"/>
  <c r="E187" i="104" s="1"/>
  <c r="E194" i="104" s="1"/>
  <c r="D180" i="104"/>
  <c r="D178" i="104"/>
  <c r="E178" i="104" s="1"/>
  <c r="D176" i="104"/>
  <c r="E176" i="104" s="1"/>
  <c r="D174" i="104"/>
  <c r="E174" i="104" s="1"/>
  <c r="D172" i="104"/>
  <c r="E172" i="104" s="1"/>
  <c r="E183" i="104" s="1"/>
  <c r="D164" i="104"/>
  <c r="E164" i="104" s="1"/>
  <c r="D162" i="104"/>
  <c r="D159" i="104"/>
  <c r="E159" i="104" s="1"/>
  <c r="D135" i="104"/>
  <c r="E135" i="104" s="1"/>
  <c r="D133" i="104"/>
  <c r="E133" i="104" s="1"/>
  <c r="D125" i="104"/>
  <c r="E125" i="104" s="1"/>
  <c r="D122" i="104"/>
  <c r="E122" i="104" s="1"/>
  <c r="E129" i="104" s="1"/>
  <c r="D115" i="104"/>
  <c r="D111" i="104"/>
  <c r="D103" i="104"/>
  <c r="D99" i="104"/>
  <c r="E99" i="104" s="1"/>
  <c r="D97" i="104"/>
  <c r="E97" i="104" s="1"/>
  <c r="D85" i="104"/>
  <c r="E85" i="104" s="1"/>
  <c r="D83" i="104"/>
  <c r="D79" i="104"/>
  <c r="D68" i="104"/>
  <c r="E68" i="104" s="1"/>
  <c r="D66" i="104"/>
  <c r="E66" i="104" s="1"/>
  <c r="D56" i="104"/>
  <c r="E56" i="104" s="1"/>
  <c r="D54" i="104"/>
  <c r="D52" i="104"/>
  <c r="D50" i="104"/>
  <c r="E50" i="104" s="1"/>
  <c r="D48" i="104"/>
  <c r="D46" i="104"/>
  <c r="E46" i="104" s="1"/>
  <c r="D44" i="104"/>
  <c r="E44" i="104" s="1"/>
  <c r="D27" i="104"/>
  <c r="E27" i="104" s="1"/>
  <c r="D16" i="104"/>
  <c r="E16" i="104" s="1"/>
  <c r="C199" i="126"/>
  <c r="E176" i="126"/>
  <c r="E172" i="126"/>
  <c r="E183" i="126" s="1"/>
  <c r="E164" i="126"/>
  <c r="B162" i="126"/>
  <c r="E85" i="126"/>
  <c r="E52" i="126"/>
  <c r="B16" i="126"/>
  <c r="B11" i="126"/>
  <c r="E200" i="125"/>
  <c r="C199" i="125"/>
  <c r="B162" i="125"/>
  <c r="E115" i="125"/>
  <c r="B16" i="125"/>
  <c r="B11" i="125"/>
  <c r="C199" i="124"/>
  <c r="B162" i="124"/>
  <c r="E97" i="124"/>
  <c r="B16" i="124"/>
  <c r="B11" i="124"/>
  <c r="C199" i="90"/>
  <c r="B162" i="90"/>
  <c r="E50" i="90"/>
  <c r="B16" i="90"/>
  <c r="B11" i="90"/>
  <c r="E200" i="92"/>
  <c r="C199" i="92"/>
  <c r="B162" i="92"/>
  <c r="B16" i="92"/>
  <c r="B11" i="92"/>
  <c r="C199" i="93"/>
  <c r="B162" i="93"/>
  <c r="E162" i="93" s="1"/>
  <c r="B16" i="93"/>
  <c r="B11" i="93"/>
  <c r="C199" i="99"/>
  <c r="B162" i="99"/>
  <c r="B16" i="99"/>
  <c r="B11" i="99"/>
  <c r="E194" i="98"/>
  <c r="E192" i="98"/>
  <c r="E190" i="98"/>
  <c r="E183" i="98"/>
  <c r="E186" i="98" s="1"/>
  <c r="K30" i="106" s="1"/>
  <c r="E181" i="98"/>
  <c r="E179" i="98"/>
  <c r="E177" i="98"/>
  <c r="E175" i="98"/>
  <c r="E167" i="98"/>
  <c r="B165" i="98"/>
  <c r="E128" i="98"/>
  <c r="E132" i="98" s="1"/>
  <c r="K23" i="106" s="1"/>
  <c r="E125" i="98"/>
  <c r="E118" i="98"/>
  <c r="E106" i="98"/>
  <c r="E97" i="98"/>
  <c r="E88" i="98"/>
  <c r="E86" i="98"/>
  <c r="E82" i="98"/>
  <c r="E71" i="98"/>
  <c r="E69" i="98"/>
  <c r="E57" i="98"/>
  <c r="E55" i="98"/>
  <c r="E53" i="98"/>
  <c r="E51" i="98"/>
  <c r="E44" i="98"/>
  <c r="E30" i="98"/>
  <c r="E33" i="98" s="1"/>
  <c r="K16" i="106" s="1"/>
  <c r="L16" i="106" s="1"/>
  <c r="E23" i="98"/>
  <c r="E19" i="98"/>
  <c r="S7" i="106"/>
  <c r="Q7" i="106"/>
  <c r="O7" i="106"/>
  <c r="M7" i="106"/>
  <c r="K7" i="106"/>
  <c r="E9" i="129"/>
  <c r="F10" i="129"/>
  <c r="G10" i="129"/>
  <c r="Q34" i="106"/>
  <c r="R34" i="106"/>
  <c r="B54" i="128"/>
  <c r="E54" i="128"/>
  <c r="Q33" i="106"/>
  <c r="R33" i="106"/>
  <c r="E14" i="130"/>
  <c r="E15" i="130" s="1"/>
  <c r="F15" i="130" s="1"/>
  <c r="E32" i="130"/>
  <c r="F32" i="130" s="1"/>
  <c r="K37" i="106"/>
  <c r="I35" i="119"/>
  <c r="I17" i="119"/>
  <c r="E55" i="128"/>
  <c r="B31" i="128"/>
  <c r="E25" i="129"/>
  <c r="F26" i="129" s="1"/>
  <c r="G26" i="129" s="1"/>
  <c r="E45" i="129"/>
  <c r="F46" i="129"/>
  <c r="G46" i="129"/>
  <c r="E24" i="130"/>
  <c r="F24" i="130" s="1"/>
  <c r="E22" i="127"/>
  <c r="F22" i="127" s="1"/>
  <c r="F26" i="127" s="1"/>
  <c r="E14" i="128"/>
  <c r="B45" i="128"/>
  <c r="E45" i="128"/>
  <c r="E44" i="128"/>
  <c r="E27" i="128"/>
  <c r="E11" i="128"/>
  <c r="E13" i="128"/>
  <c r="E41" i="128"/>
  <c r="E43" i="128"/>
  <c r="E194" i="126"/>
  <c r="L37" i="106"/>
  <c r="C37" i="106" s="1"/>
  <c r="I16" i="106"/>
  <c r="K30" i="119"/>
  <c r="E15" i="128"/>
  <c r="J30" i="106"/>
  <c r="H30" i="106"/>
  <c r="G30" i="119"/>
  <c r="F30" i="106"/>
  <c r="F30" i="119"/>
  <c r="E85" i="119"/>
  <c r="M30" i="119"/>
  <c r="L30" i="119"/>
  <c r="D30" i="106"/>
  <c r="E30" i="119"/>
  <c r="C3" i="106"/>
  <c r="O10" i="119"/>
  <c r="E11" i="115"/>
  <c r="E10" i="115"/>
  <c r="E9" i="115"/>
  <c r="E8" i="115"/>
  <c r="E13" i="115"/>
  <c r="E17" i="115"/>
  <c r="B66" i="110"/>
  <c r="B64" i="110"/>
  <c r="B54" i="110"/>
  <c r="B55" i="110" s="1"/>
  <c r="B52" i="110"/>
  <c r="B30" i="110"/>
  <c r="B29" i="110"/>
  <c r="B27" i="110"/>
  <c r="B28" i="110" s="1"/>
  <c r="B13" i="110"/>
  <c r="B14" i="110" s="1"/>
  <c r="B15" i="110" s="1"/>
  <c r="E37" i="113"/>
  <c r="F37" i="113" s="1"/>
  <c r="E7" i="111"/>
  <c r="E22" i="111"/>
  <c r="E30" i="111"/>
  <c r="E34" i="111"/>
  <c r="E35" i="111" s="1"/>
  <c r="F36" i="111" s="1"/>
  <c r="G36" i="111" s="1"/>
  <c r="G32" i="122" s="1"/>
  <c r="E38" i="111"/>
  <c r="E40" i="111"/>
  <c r="E42" i="111"/>
  <c r="E44" i="111"/>
  <c r="E46" i="111"/>
  <c r="E48" i="111"/>
  <c r="E50" i="111"/>
  <c r="E19" i="110"/>
  <c r="E33" i="110"/>
  <c r="E57" i="110"/>
  <c r="F17" i="115"/>
  <c r="E17" i="109"/>
  <c r="B53" i="110"/>
  <c r="E220" i="93"/>
  <c r="O43" i="119"/>
  <c r="C7" i="106"/>
  <c r="E7" i="106"/>
  <c r="G7" i="106"/>
  <c r="I7" i="106"/>
  <c r="C199" i="104"/>
  <c r="E180" i="104"/>
  <c r="B162" i="104"/>
  <c r="E115" i="104"/>
  <c r="E111" i="104"/>
  <c r="E103" i="104"/>
  <c r="E83" i="104"/>
  <c r="E79" i="104"/>
  <c r="E54" i="104"/>
  <c r="E52" i="104"/>
  <c r="E48" i="104"/>
  <c r="E30" i="104"/>
  <c r="B16" i="104"/>
  <c r="B11" i="104"/>
  <c r="C218" i="93"/>
  <c r="E44" i="13"/>
  <c r="E42" i="13"/>
  <c r="E40" i="13"/>
  <c r="E36" i="13"/>
  <c r="E34" i="13"/>
  <c r="E32" i="13"/>
  <c r="E28" i="13"/>
  <c r="E29" i="13"/>
  <c r="F30" i="13" s="1"/>
  <c r="G30" i="13" s="1"/>
  <c r="E24" i="13"/>
  <c r="E23" i="13"/>
  <c r="E22" i="13"/>
  <c r="E15" i="13"/>
  <c r="E16" i="13" s="1"/>
  <c r="F17" i="13"/>
  <c r="G17" i="13" s="1"/>
  <c r="E9" i="13"/>
  <c r="F10" i="13" s="1"/>
  <c r="G10" i="13" s="1"/>
  <c r="G63" i="12"/>
  <c r="E61" i="12"/>
  <c r="G61" i="12" s="1"/>
  <c r="E59" i="12"/>
  <c r="G59" i="12" s="1"/>
  <c r="E48" i="12"/>
  <c r="G48" i="12"/>
  <c r="E34" i="12"/>
  <c r="F35" i="12"/>
  <c r="G36" i="12"/>
  <c r="E20" i="12"/>
  <c r="F21" i="12"/>
  <c r="G21" i="12" s="1"/>
  <c r="E15" i="11"/>
  <c r="B20" i="10"/>
  <c r="D19" i="10"/>
  <c r="B19" i="10"/>
  <c r="A19" i="10"/>
  <c r="D18" i="10"/>
  <c r="B18" i="10"/>
  <c r="A18" i="10"/>
  <c r="D17" i="10"/>
  <c r="B17" i="10"/>
  <c r="A17" i="10"/>
  <c r="D16" i="10"/>
  <c r="B16" i="10"/>
  <c r="A16" i="10"/>
  <c r="E15" i="10"/>
  <c r="E12" i="10"/>
  <c r="F12" i="10" s="1"/>
  <c r="F31" i="10"/>
  <c r="F41" i="9"/>
  <c r="F40" i="9"/>
  <c r="F39" i="9"/>
  <c r="E37" i="9"/>
  <c r="F37" i="9" s="1"/>
  <c r="E28" i="9"/>
  <c r="F28" i="9" s="1"/>
  <c r="E16" i="9"/>
  <c r="F16" i="9" s="1"/>
  <c r="A2" i="10"/>
  <c r="A2" i="9"/>
  <c r="D20" i="10"/>
  <c r="E219" i="93"/>
  <c r="E213" i="98"/>
  <c r="E7" i="98"/>
  <c r="D37" i="106" l="1"/>
  <c r="E35" i="119"/>
  <c r="E205" i="92"/>
  <c r="P25" i="106"/>
  <c r="Q25" i="106"/>
  <c r="R25" i="106" s="1"/>
  <c r="D14" i="93"/>
  <c r="E14" i="93" s="1"/>
  <c r="D14" i="104"/>
  <c r="E14" i="104" s="1"/>
  <c r="D14" i="92"/>
  <c r="E14" i="92" s="1"/>
  <c r="D14" i="124"/>
  <c r="E14" i="124" s="1"/>
  <c r="D113" i="126"/>
  <c r="E113" i="126" s="1"/>
  <c r="D113" i="104"/>
  <c r="E113" i="104" s="1"/>
  <c r="E118" i="104" s="1"/>
  <c r="D113" i="92"/>
  <c r="E113" i="92" s="1"/>
  <c r="E118" i="92" s="1"/>
  <c r="D113" i="93"/>
  <c r="E113" i="93" s="1"/>
  <c r="D113" i="99"/>
  <c r="E113" i="99" s="1"/>
  <c r="D148" i="90"/>
  <c r="E148" i="90" s="1"/>
  <c r="E154" i="90" s="1"/>
  <c r="D148" i="99"/>
  <c r="E148" i="99" s="1"/>
  <c r="E154" i="99" s="1"/>
  <c r="D148" i="104"/>
  <c r="E148" i="104" s="1"/>
  <c r="E154" i="104" s="1"/>
  <c r="D148" i="125"/>
  <c r="E148" i="125" s="1"/>
  <c r="E154" i="125" s="1"/>
  <c r="D148" i="93"/>
  <c r="E148" i="93" s="1"/>
  <c r="E154" i="93" s="1"/>
  <c r="D148" i="92"/>
  <c r="E148" i="92" s="1"/>
  <c r="E154" i="92" s="1"/>
  <c r="E151" i="98"/>
  <c r="E162" i="104"/>
  <c r="E168" i="104" s="1"/>
  <c r="D76" i="92"/>
  <c r="E76" i="92" s="1"/>
  <c r="D76" i="93"/>
  <c r="E76" i="93" s="1"/>
  <c r="E90" i="93" s="1"/>
  <c r="D76" i="99"/>
  <c r="E76" i="99" s="1"/>
  <c r="E79" i="98"/>
  <c r="D76" i="104"/>
  <c r="E76" i="104" s="1"/>
  <c r="D76" i="124"/>
  <c r="E76" i="124" s="1"/>
  <c r="E47" i="98"/>
  <c r="B49" i="98"/>
  <c r="O11" i="119"/>
  <c r="C7" i="119" s="1"/>
  <c r="D151" i="126"/>
  <c r="D151" i="93"/>
  <c r="D151" i="92"/>
  <c r="D151" i="104"/>
  <c r="E154" i="98"/>
  <c r="D20" i="124"/>
  <c r="E20" i="124" s="1"/>
  <c r="D20" i="93"/>
  <c r="E20" i="93" s="1"/>
  <c r="D20" i="104"/>
  <c r="E20" i="104" s="1"/>
  <c r="E31" i="128"/>
  <c r="B32" i="128"/>
  <c r="E32" i="128" s="1"/>
  <c r="E37" i="98"/>
  <c r="E40" i="98" s="1"/>
  <c r="K17" i="106" s="1"/>
  <c r="D34" i="90"/>
  <c r="E34" i="90" s="1"/>
  <c r="E37" i="90" s="1"/>
  <c r="D34" i="99"/>
  <c r="E34" i="99" s="1"/>
  <c r="E37" i="99" s="1"/>
  <c r="D34" i="124"/>
  <c r="E34" i="124" s="1"/>
  <c r="E37" i="124" s="1"/>
  <c r="D34" i="93"/>
  <c r="E34" i="93" s="1"/>
  <c r="E37" i="93" s="1"/>
  <c r="D198" i="125"/>
  <c r="E198" i="125" s="1"/>
  <c r="E201" i="98"/>
  <c r="D198" i="124"/>
  <c r="E198" i="124" s="1"/>
  <c r="E205" i="124" s="1"/>
  <c r="D198" i="90"/>
  <c r="E198" i="90" s="1"/>
  <c r="D198" i="93"/>
  <c r="E198" i="93" s="1"/>
  <c r="D198" i="126"/>
  <c r="E198" i="126" s="1"/>
  <c r="D198" i="99"/>
  <c r="E198" i="99" s="1"/>
  <c r="E162" i="99"/>
  <c r="D94" i="124"/>
  <c r="E94" i="124" s="1"/>
  <c r="D94" i="126"/>
  <c r="E94" i="126" s="1"/>
  <c r="D94" i="104"/>
  <c r="E94" i="104" s="1"/>
  <c r="E107" i="104" s="1"/>
  <c r="D137" i="93"/>
  <c r="E137" i="93" s="1"/>
  <c r="D137" i="104"/>
  <c r="E137" i="104" s="1"/>
  <c r="D199" i="99"/>
  <c r="E199" i="99" s="1"/>
  <c r="E205" i="99" s="1"/>
  <c r="E202" i="98"/>
  <c r="K36" i="106" s="1"/>
  <c r="L36" i="106" s="1"/>
  <c r="D199" i="92"/>
  <c r="E199" i="92" s="1"/>
  <c r="J16" i="106"/>
  <c r="H17" i="119"/>
  <c r="E118" i="93"/>
  <c r="E16" i="98"/>
  <c r="D11" i="92"/>
  <c r="E11" i="92" s="1"/>
  <c r="D11" i="99"/>
  <c r="E11" i="99" s="1"/>
  <c r="D11" i="104"/>
  <c r="E11" i="104" s="1"/>
  <c r="D11" i="126"/>
  <c r="E11" i="126" s="1"/>
  <c r="D11" i="124"/>
  <c r="E11" i="124" s="1"/>
  <c r="E23" i="124" s="1"/>
  <c r="D11" i="125"/>
  <c r="E11" i="125" s="1"/>
  <c r="D11" i="90"/>
  <c r="E11" i="90" s="1"/>
  <c r="E102" i="98"/>
  <c r="E110" i="98" s="1"/>
  <c r="K21" i="106" s="1"/>
  <c r="D99" i="92"/>
  <c r="E99" i="92" s="1"/>
  <c r="D99" i="93"/>
  <c r="E99" i="93" s="1"/>
  <c r="D99" i="99"/>
  <c r="E99" i="99" s="1"/>
  <c r="D99" i="126"/>
  <c r="E99" i="126" s="1"/>
  <c r="D99" i="124"/>
  <c r="E99" i="124" s="1"/>
  <c r="S37" i="106"/>
  <c r="E37" i="106"/>
  <c r="G37" i="106"/>
  <c r="M37" i="106"/>
  <c r="E118" i="99"/>
  <c r="D56" i="99"/>
  <c r="E56" i="99" s="1"/>
  <c r="D56" i="93"/>
  <c r="E56" i="93" s="1"/>
  <c r="E59" i="98"/>
  <c r="D56" i="124"/>
  <c r="E56" i="124" s="1"/>
  <c r="D56" i="92"/>
  <c r="E56" i="92" s="1"/>
  <c r="D7" i="125"/>
  <c r="E7" i="125" s="1"/>
  <c r="D7" i="93"/>
  <c r="E7" i="93" s="1"/>
  <c r="D7" i="124"/>
  <c r="E7" i="124" s="1"/>
  <c r="D7" i="99"/>
  <c r="E7" i="99" s="1"/>
  <c r="D7" i="104"/>
  <c r="E7" i="104" s="1"/>
  <c r="E23" i="104" s="1"/>
  <c r="D7" i="92"/>
  <c r="E7" i="92" s="1"/>
  <c r="E11" i="93"/>
  <c r="O37" i="106"/>
  <c r="P37" i="106" s="1"/>
  <c r="E197" i="98"/>
  <c r="K32" i="106" s="1"/>
  <c r="E162" i="92"/>
  <c r="D141" i="99"/>
  <c r="E141" i="99" s="1"/>
  <c r="D141" i="92"/>
  <c r="E141" i="92" s="1"/>
  <c r="E183" i="125"/>
  <c r="C15" i="106"/>
  <c r="D15" i="106" s="1"/>
  <c r="E15" i="106"/>
  <c r="F15" i="106" s="1"/>
  <c r="I15" i="106"/>
  <c r="J15" i="106" s="1"/>
  <c r="M29" i="106"/>
  <c r="N29" i="106" s="1"/>
  <c r="E129" i="92"/>
  <c r="E194" i="99"/>
  <c r="U42" i="106"/>
  <c r="E34" i="115"/>
  <c r="E21" i="109" s="1"/>
  <c r="E45" i="13"/>
  <c r="F46" i="13" s="1"/>
  <c r="G46" i="13" s="1"/>
  <c r="F40" i="130"/>
  <c r="E25" i="13"/>
  <c r="F26" i="13" s="1"/>
  <c r="G26" i="13" s="1"/>
  <c r="E75" i="98"/>
  <c r="K18" i="106" s="1"/>
  <c r="I19" i="119" s="1"/>
  <c r="E194" i="92"/>
  <c r="E194" i="90"/>
  <c r="O29" i="106"/>
  <c r="N30" i="106"/>
  <c r="E48" i="128"/>
  <c r="G48" i="128" s="1"/>
  <c r="F42" i="9"/>
  <c r="E194" i="124"/>
  <c r="C29" i="106"/>
  <c r="D29" i="106" s="1"/>
  <c r="B138" i="98"/>
  <c r="B140" i="98" s="1"/>
  <c r="O15" i="106"/>
  <c r="E29" i="106"/>
  <c r="F29" i="106" s="1"/>
  <c r="S31" i="106"/>
  <c r="T31" i="106" s="1"/>
  <c r="C31" i="106"/>
  <c r="D31" i="106" s="1"/>
  <c r="O31" i="106"/>
  <c r="G19" i="109"/>
  <c r="G22" i="109"/>
  <c r="B40" i="110"/>
  <c r="B41" i="110" s="1"/>
  <c r="E41" i="110" s="1"/>
  <c r="E116" i="110"/>
  <c r="B42" i="110"/>
  <c r="B43" i="110" s="1"/>
  <c r="E43" i="110" s="1"/>
  <c r="E39" i="110"/>
  <c r="E79" i="110"/>
  <c r="E68" i="110"/>
  <c r="G109" i="110"/>
  <c r="E10" i="111"/>
  <c r="E54" i="111"/>
  <c r="F55" i="111" s="1"/>
  <c r="G55" i="111" s="1"/>
  <c r="G38" i="122" s="1"/>
  <c r="E117" i="110"/>
  <c r="L18" i="106"/>
  <c r="E20" i="128"/>
  <c r="F21" i="128" s="1"/>
  <c r="G21" i="128" s="1"/>
  <c r="D18" i="126"/>
  <c r="E18" i="126" s="1"/>
  <c r="D18" i="125"/>
  <c r="E18" i="125" s="1"/>
  <c r="D18" i="90"/>
  <c r="E18" i="90" s="1"/>
  <c r="D18" i="124"/>
  <c r="E18" i="124" s="1"/>
  <c r="E21" i="98"/>
  <c r="D18" i="92"/>
  <c r="E18" i="92" s="1"/>
  <c r="D18" i="99"/>
  <c r="E18" i="99" s="1"/>
  <c r="B57" i="128"/>
  <c r="E57" i="128" s="1"/>
  <c r="E59" i="128" s="1"/>
  <c r="G59" i="128" s="1"/>
  <c r="E56" i="128"/>
  <c r="E36" i="106"/>
  <c r="S36" i="106"/>
  <c r="I36" i="106"/>
  <c r="O36" i="106"/>
  <c r="C36" i="106"/>
  <c r="L32" i="106"/>
  <c r="I32" i="119"/>
  <c r="G36" i="106"/>
  <c r="K35" i="119"/>
  <c r="M36" i="106"/>
  <c r="G52" i="129"/>
  <c r="D18" i="104"/>
  <c r="E18" i="104" s="1"/>
  <c r="G49" i="13"/>
  <c r="G35" i="119"/>
  <c r="H37" i="106"/>
  <c r="I24" i="119"/>
  <c r="L23" i="106"/>
  <c r="L30" i="106"/>
  <c r="I30" i="119"/>
  <c r="E223" i="93"/>
  <c r="K35" i="106"/>
  <c r="D204" i="98"/>
  <c r="G66" i="12"/>
  <c r="P35" i="119"/>
  <c r="P27" i="119"/>
  <c r="P24" i="119"/>
  <c r="P26" i="119"/>
  <c r="C8" i="119"/>
  <c r="Q43" i="119" s="1"/>
  <c r="G16" i="106"/>
  <c r="S16" i="106"/>
  <c r="C16" i="106"/>
  <c r="M16" i="106"/>
  <c r="E16" i="106"/>
  <c r="O16" i="106"/>
  <c r="E23" i="93"/>
  <c r="P36" i="119"/>
  <c r="I34" i="119"/>
  <c r="E72" i="104"/>
  <c r="E183" i="99"/>
  <c r="E72" i="93"/>
  <c r="E34" i="128"/>
  <c r="F35" i="128" s="1"/>
  <c r="G36" i="128" s="1"/>
  <c r="E129" i="93"/>
  <c r="D162" i="124"/>
  <c r="E162" i="124" s="1"/>
  <c r="D162" i="125"/>
  <c r="E162" i="125" s="1"/>
  <c r="D162" i="90"/>
  <c r="E162" i="90" s="1"/>
  <c r="D162" i="126"/>
  <c r="E162" i="126" s="1"/>
  <c r="E165" i="98"/>
  <c r="D135" i="126"/>
  <c r="E135" i="126" s="1"/>
  <c r="D135" i="93"/>
  <c r="E135" i="93" s="1"/>
  <c r="E138" i="98"/>
  <c r="D135" i="125"/>
  <c r="E135" i="125" s="1"/>
  <c r="D135" i="124"/>
  <c r="E135" i="124" s="1"/>
  <c r="E194" i="93"/>
  <c r="D10" i="124"/>
  <c r="D10" i="126"/>
  <c r="D10" i="125"/>
  <c r="D10" i="93"/>
  <c r="E12" i="98"/>
  <c r="D10" i="90"/>
  <c r="D58" i="124"/>
  <c r="E58" i="124" s="1"/>
  <c r="D58" i="90"/>
  <c r="E58" i="90" s="1"/>
  <c r="D58" i="93"/>
  <c r="E58" i="93" s="1"/>
  <c r="D58" i="125"/>
  <c r="E58" i="125" s="1"/>
  <c r="D58" i="126"/>
  <c r="E58" i="126" s="1"/>
  <c r="D58" i="104"/>
  <c r="E58" i="104" s="1"/>
  <c r="E61" i="98"/>
  <c r="E65" i="98" s="1"/>
  <c r="K19" i="106" s="1"/>
  <c r="E31" i="109"/>
  <c r="F31" i="109"/>
  <c r="G31" i="109" s="1"/>
  <c r="E183" i="92"/>
  <c r="D68" i="125"/>
  <c r="E68" i="125" s="1"/>
  <c r="E72" i="125" s="1"/>
  <c r="D68" i="90"/>
  <c r="E68" i="90" s="1"/>
  <c r="E72" i="90" s="1"/>
  <c r="D68" i="124"/>
  <c r="E68" i="124" s="1"/>
  <c r="E72" i="124" s="1"/>
  <c r="D68" i="126"/>
  <c r="E68" i="126" s="1"/>
  <c r="E72" i="126" s="1"/>
  <c r="D68" i="92"/>
  <c r="E68" i="92" s="1"/>
  <c r="E72" i="92" s="1"/>
  <c r="D68" i="99"/>
  <c r="E68" i="99" s="1"/>
  <c r="E72" i="99" s="1"/>
  <c r="D41" i="124"/>
  <c r="E41" i="124" s="1"/>
  <c r="D41" i="93"/>
  <c r="E41" i="93" s="1"/>
  <c r="E62" i="93" s="1"/>
  <c r="D41" i="126"/>
  <c r="E41" i="126" s="1"/>
  <c r="D41" i="99"/>
  <c r="E41" i="99" s="1"/>
  <c r="E62" i="99" s="1"/>
  <c r="D41" i="125"/>
  <c r="E41" i="125" s="1"/>
  <c r="D41" i="90"/>
  <c r="E41" i="90" s="1"/>
  <c r="D41" i="92"/>
  <c r="E41" i="92" s="1"/>
  <c r="E62" i="92" s="1"/>
  <c r="D41" i="104"/>
  <c r="E41" i="104" s="1"/>
  <c r="E62" i="104" s="1"/>
  <c r="D103" i="124"/>
  <c r="E103" i="124" s="1"/>
  <c r="D103" i="125"/>
  <c r="E103" i="125" s="1"/>
  <c r="D103" i="90"/>
  <c r="E103" i="90" s="1"/>
  <c r="D103" i="93"/>
  <c r="E103" i="93" s="1"/>
  <c r="E107" i="93" s="1"/>
  <c r="D103" i="126"/>
  <c r="E103" i="126" s="1"/>
  <c r="E107" i="126" s="1"/>
  <c r="D103" i="92"/>
  <c r="E103" i="92" s="1"/>
  <c r="D159" i="125"/>
  <c r="E159" i="125" s="1"/>
  <c r="D159" i="90"/>
  <c r="E159" i="90" s="1"/>
  <c r="D159" i="124"/>
  <c r="E159" i="124" s="1"/>
  <c r="E168" i="124" s="1"/>
  <c r="D159" i="99"/>
  <c r="E159" i="99" s="1"/>
  <c r="E168" i="99" s="1"/>
  <c r="D159" i="92"/>
  <c r="E159" i="92" s="1"/>
  <c r="E162" i="98"/>
  <c r="E171" i="98" s="1"/>
  <c r="K28" i="106" s="1"/>
  <c r="D159" i="126"/>
  <c r="E159" i="126" s="1"/>
  <c r="E168" i="126" s="1"/>
  <c r="D159" i="93"/>
  <c r="E159" i="93" s="1"/>
  <c r="E168" i="93" s="1"/>
  <c r="E183" i="93"/>
  <c r="D44" i="90"/>
  <c r="E44" i="90" s="1"/>
  <c r="D44" i="125"/>
  <c r="E44" i="125" s="1"/>
  <c r="D44" i="124"/>
  <c r="E44" i="124" s="1"/>
  <c r="D44" i="126"/>
  <c r="E44" i="126" s="1"/>
  <c r="D141" i="124"/>
  <c r="E141" i="124" s="1"/>
  <c r="D141" i="126"/>
  <c r="E141" i="126" s="1"/>
  <c r="D141" i="104"/>
  <c r="E141" i="104" s="1"/>
  <c r="D141" i="90"/>
  <c r="E141" i="90" s="1"/>
  <c r="D141" i="93"/>
  <c r="E141" i="93" s="1"/>
  <c r="D141" i="125"/>
  <c r="E141" i="125" s="1"/>
  <c r="E144" i="98"/>
  <c r="E107" i="99"/>
  <c r="D137" i="124"/>
  <c r="E137" i="124" s="1"/>
  <c r="D137" i="125"/>
  <c r="E137" i="125" s="1"/>
  <c r="E140" i="98"/>
  <c r="D137" i="92"/>
  <c r="E137" i="92" s="1"/>
  <c r="E144" i="92" s="1"/>
  <c r="D137" i="90"/>
  <c r="E137" i="90" s="1"/>
  <c r="D137" i="126"/>
  <c r="E137" i="126" s="1"/>
  <c r="D81" i="125"/>
  <c r="E81" i="125" s="1"/>
  <c r="D81" i="90"/>
  <c r="E81" i="90" s="1"/>
  <c r="D81" i="124"/>
  <c r="E81" i="124" s="1"/>
  <c r="D81" i="92"/>
  <c r="E81" i="92" s="1"/>
  <c r="E90" i="92" s="1"/>
  <c r="D81" i="104"/>
  <c r="E81" i="104" s="1"/>
  <c r="E84" i="98"/>
  <c r="D81" i="126"/>
  <c r="E81" i="126" s="1"/>
  <c r="D81" i="99"/>
  <c r="E81" i="99" s="1"/>
  <c r="D137" i="99"/>
  <c r="E137" i="99" s="1"/>
  <c r="D139" i="125"/>
  <c r="E139" i="125" s="1"/>
  <c r="D139" i="90"/>
  <c r="E139" i="90" s="1"/>
  <c r="D139" i="124"/>
  <c r="E139" i="124" s="1"/>
  <c r="E142" i="98"/>
  <c r="D139" i="126"/>
  <c r="E139" i="126" s="1"/>
  <c r="D139" i="99"/>
  <c r="E139" i="99" s="1"/>
  <c r="D139" i="104"/>
  <c r="E139" i="104" s="1"/>
  <c r="E144" i="104" s="1"/>
  <c r="D139" i="93"/>
  <c r="E139" i="93" s="1"/>
  <c r="D199" i="124"/>
  <c r="E199" i="124" s="1"/>
  <c r="D199" i="126"/>
  <c r="E199" i="126" s="1"/>
  <c r="D199" i="90"/>
  <c r="E199" i="90" s="1"/>
  <c r="D199" i="125"/>
  <c r="E199" i="125" s="1"/>
  <c r="D199" i="93"/>
  <c r="E199" i="93" s="1"/>
  <c r="E205" i="93" s="1"/>
  <c r="D199" i="104"/>
  <c r="E199" i="104" s="1"/>
  <c r="E205" i="104" s="1"/>
  <c r="D87" i="125"/>
  <c r="E87" i="125" s="1"/>
  <c r="D87" i="90"/>
  <c r="E87" i="90" s="1"/>
  <c r="D87" i="99"/>
  <c r="E87" i="99" s="1"/>
  <c r="D87" i="126"/>
  <c r="E87" i="126" s="1"/>
  <c r="D87" i="124"/>
  <c r="E87" i="124" s="1"/>
  <c r="D87" i="104"/>
  <c r="E87" i="104" s="1"/>
  <c r="E90" i="98"/>
  <c r="E93" i="98" s="1"/>
  <c r="K20" i="106" s="1"/>
  <c r="M24" i="106"/>
  <c r="N24" i="106" s="1"/>
  <c r="M33" i="106"/>
  <c r="N33" i="106" s="1"/>
  <c r="M15" i="106"/>
  <c r="N15" i="106" s="1"/>
  <c r="D122" i="124"/>
  <c r="E122" i="124" s="1"/>
  <c r="E129" i="124" s="1"/>
  <c r="D122" i="126"/>
  <c r="E122" i="126" s="1"/>
  <c r="E129" i="126" s="1"/>
  <c r="D7" i="90"/>
  <c r="E7" i="90" s="1"/>
  <c r="D7" i="126"/>
  <c r="E7" i="126" s="1"/>
  <c r="O24" i="106"/>
  <c r="E24" i="106"/>
  <c r="F24" i="106" s="1"/>
  <c r="S24" i="106"/>
  <c r="T24" i="106" s="1"/>
  <c r="D34" i="92"/>
  <c r="E34" i="92" s="1"/>
  <c r="E37" i="92" s="1"/>
  <c r="D34" i="126"/>
  <c r="E34" i="126" s="1"/>
  <c r="E37" i="126" s="1"/>
  <c r="D34" i="125"/>
  <c r="E34" i="125" s="1"/>
  <c r="E37" i="125" s="1"/>
  <c r="D115" i="124"/>
  <c r="E115" i="124" s="1"/>
  <c r="D115" i="126"/>
  <c r="E115" i="126" s="1"/>
  <c r="E118" i="126" s="1"/>
  <c r="D14" i="126"/>
  <c r="E14" i="126" s="1"/>
  <c r="D14" i="125"/>
  <c r="E14" i="125" s="1"/>
  <c r="E23" i="125" s="1"/>
  <c r="D14" i="90"/>
  <c r="E14" i="90" s="1"/>
  <c r="E16" i="110"/>
  <c r="D133" i="125"/>
  <c r="E133" i="125" s="1"/>
  <c r="D133" i="90"/>
  <c r="E133" i="90" s="1"/>
  <c r="D148" i="124"/>
  <c r="E148" i="124" s="1"/>
  <c r="E154" i="124" s="1"/>
  <c r="D148" i="126"/>
  <c r="E148" i="126" s="1"/>
  <c r="E154" i="126" s="1"/>
  <c r="G24" i="106"/>
  <c r="H24" i="106" s="1"/>
  <c r="D56" i="126"/>
  <c r="E56" i="126" s="1"/>
  <c r="D56" i="125"/>
  <c r="E56" i="125" s="1"/>
  <c r="D56" i="90"/>
  <c r="E56" i="90" s="1"/>
  <c r="I34" i="106"/>
  <c r="J34" i="106" s="1"/>
  <c r="D27" i="126"/>
  <c r="E27" i="126" s="1"/>
  <c r="E30" i="126" s="1"/>
  <c r="D27" i="125"/>
  <c r="E27" i="125" s="1"/>
  <c r="E30" i="125" s="1"/>
  <c r="D27" i="90"/>
  <c r="E27" i="90" s="1"/>
  <c r="E30" i="90" s="1"/>
  <c r="E25" i="111"/>
  <c r="E31" i="111" s="1"/>
  <c r="F32" i="111" s="1"/>
  <c r="G32" i="111" s="1"/>
  <c r="G30" i="122" s="1"/>
  <c r="D9" i="109"/>
  <c r="F9" i="109" s="1"/>
  <c r="G9" i="109" s="1"/>
  <c r="E34" i="106"/>
  <c r="F34" i="106" s="1"/>
  <c r="S34" i="106"/>
  <c r="T34" i="106" s="1"/>
  <c r="G34" i="106"/>
  <c r="H34" i="106" s="1"/>
  <c r="D20" i="126"/>
  <c r="E20" i="126" s="1"/>
  <c r="D20" i="125"/>
  <c r="E20" i="125" s="1"/>
  <c r="D20" i="90"/>
  <c r="E20" i="90" s="1"/>
  <c r="D94" i="125"/>
  <c r="E94" i="125" s="1"/>
  <c r="D94" i="90"/>
  <c r="E94" i="90" s="1"/>
  <c r="E116" i="98"/>
  <c r="E121" i="98" s="1"/>
  <c r="K22" i="106" s="1"/>
  <c r="D113" i="125"/>
  <c r="E113" i="125" s="1"/>
  <c r="E118" i="125" s="1"/>
  <c r="D113" i="90"/>
  <c r="E113" i="90" s="1"/>
  <c r="D113" i="124"/>
  <c r="E113" i="124" s="1"/>
  <c r="E118" i="124" s="1"/>
  <c r="D99" i="125"/>
  <c r="E99" i="125" s="1"/>
  <c r="D99" i="90"/>
  <c r="E99" i="90" s="1"/>
  <c r="D79" i="124"/>
  <c r="E79" i="124" s="1"/>
  <c r="D79" i="125"/>
  <c r="E79" i="125" s="1"/>
  <c r="D79" i="90"/>
  <c r="E79" i="90" s="1"/>
  <c r="D10" i="109"/>
  <c r="F10" i="109" s="1"/>
  <c r="G10" i="109" s="1"/>
  <c r="S14" i="106"/>
  <c r="T14" i="106" s="1"/>
  <c r="I14" i="106"/>
  <c r="J14" i="106" s="1"/>
  <c r="O14" i="106"/>
  <c r="C14" i="106"/>
  <c r="D14" i="106" s="1"/>
  <c r="G14" i="106"/>
  <c r="H14" i="106" s="1"/>
  <c r="D76" i="126"/>
  <c r="E76" i="126" s="1"/>
  <c r="E90" i="126" s="1"/>
  <c r="D76" i="125"/>
  <c r="E76" i="125" s="1"/>
  <c r="E90" i="125" s="1"/>
  <c r="D76" i="90"/>
  <c r="E76" i="90" s="1"/>
  <c r="D151" i="125"/>
  <c r="D151" i="90"/>
  <c r="D151" i="124"/>
  <c r="E13" i="98"/>
  <c r="I37" i="106"/>
  <c r="D20" i="99"/>
  <c r="E20" i="99" s="1"/>
  <c r="D14" i="99"/>
  <c r="E14" i="99" s="1"/>
  <c r="E23" i="99" s="1"/>
  <c r="D20" i="92"/>
  <c r="E20" i="92" s="1"/>
  <c r="D115" i="90"/>
  <c r="E115" i="90" s="1"/>
  <c r="D122" i="125"/>
  <c r="E122" i="125" s="1"/>
  <c r="E129" i="125" s="1"/>
  <c r="M31" i="106"/>
  <c r="N31" i="106" s="1"/>
  <c r="G25" i="106"/>
  <c r="H25" i="106" s="1"/>
  <c r="I25" i="106"/>
  <c r="J25" i="106" s="1"/>
  <c r="E25" i="106"/>
  <c r="F25" i="106" s="1"/>
  <c r="C25" i="106"/>
  <c r="D25" i="106" s="1"/>
  <c r="C34" i="106"/>
  <c r="D34" i="106" s="1"/>
  <c r="E134" i="110"/>
  <c r="E12" i="111"/>
  <c r="G17" i="109"/>
  <c r="E31" i="106"/>
  <c r="F31" i="106" s="1"/>
  <c r="G31" i="106"/>
  <c r="H31" i="106" s="1"/>
  <c r="E14" i="110"/>
  <c r="G7" i="109"/>
  <c r="E44" i="110"/>
  <c r="C24" i="106"/>
  <c r="D24" i="106" s="1"/>
  <c r="E5" i="109"/>
  <c r="E31" i="115"/>
  <c r="F31" i="115" s="1"/>
  <c r="E11" i="111"/>
  <c r="F34" i="113"/>
  <c r="F39" i="113" s="1"/>
  <c r="N39" i="119" s="1"/>
  <c r="O39" i="119" s="1"/>
  <c r="P39" i="119" s="1"/>
  <c r="E7" i="109"/>
  <c r="G5" i="109"/>
  <c r="G6" i="109"/>
  <c r="G8" i="109"/>
  <c r="G29" i="109"/>
  <c r="G26" i="109"/>
  <c r="G18" i="109"/>
  <c r="G13" i="109"/>
  <c r="G21" i="109"/>
  <c r="E8" i="109"/>
  <c r="D20" i="109"/>
  <c r="F20" i="109" s="1"/>
  <c r="G20" i="109" s="1"/>
  <c r="E22" i="115"/>
  <c r="E20" i="109" s="1"/>
  <c r="E55" i="110"/>
  <c r="E115" i="110"/>
  <c r="E52" i="110"/>
  <c r="E66" i="110"/>
  <c r="E114" i="110"/>
  <c r="K131" i="110"/>
  <c r="L131" i="110" s="1"/>
  <c r="M131" i="110" s="1"/>
  <c r="D131" i="110" s="1"/>
  <c r="E131" i="110" s="1"/>
  <c r="E30" i="110"/>
  <c r="E64" i="110"/>
  <c r="E15" i="110"/>
  <c r="E54" i="110"/>
  <c r="E76" i="110"/>
  <c r="E11" i="110"/>
  <c r="K122" i="110"/>
  <c r="L122" i="110" s="1"/>
  <c r="M122" i="110" s="1"/>
  <c r="D122" i="110" s="1"/>
  <c r="E122" i="110" s="1"/>
  <c r="K132" i="110"/>
  <c r="L132" i="110" s="1"/>
  <c r="M132" i="110" s="1"/>
  <c r="D132" i="110" s="1"/>
  <c r="E132" i="110" s="1"/>
  <c r="K135" i="110"/>
  <c r="L135" i="110" s="1"/>
  <c r="M135" i="110" s="1"/>
  <c r="D135" i="110" s="1"/>
  <c r="E135" i="110" s="1"/>
  <c r="B65" i="110"/>
  <c r="E65" i="110" s="1"/>
  <c r="E53" i="110"/>
  <c r="E77" i="110"/>
  <c r="E13" i="110"/>
  <c r="K133" i="110"/>
  <c r="L133" i="110" s="1"/>
  <c r="M133" i="110" s="1"/>
  <c r="D133" i="110" s="1"/>
  <c r="E133" i="110" s="1"/>
  <c r="K136" i="110"/>
  <c r="L136" i="110" s="1"/>
  <c r="M136" i="110" s="1"/>
  <c r="D136" i="110" s="1"/>
  <c r="E136" i="110" s="1"/>
  <c r="E29" i="110"/>
  <c r="B31" i="110"/>
  <c r="B78" i="110"/>
  <c r="E78" i="110" s="1"/>
  <c r="E28" i="110"/>
  <c r="E118" i="110"/>
  <c r="E12" i="110"/>
  <c r="E27" i="110"/>
  <c r="B67" i="110"/>
  <c r="E67" i="110" s="1"/>
  <c r="E56" i="110"/>
  <c r="E45" i="110"/>
  <c r="B121" i="110"/>
  <c r="E121" i="110" s="1"/>
  <c r="E120" i="110"/>
  <c r="E75" i="110"/>
  <c r="E14" i="115"/>
  <c r="E15" i="115" s="1"/>
  <c r="F15" i="115" s="1"/>
  <c r="D28" i="109"/>
  <c r="F28" i="109" s="1"/>
  <c r="G28" i="109" s="1"/>
  <c r="E14" i="111"/>
  <c r="E28" i="109" s="1"/>
  <c r="E51" i="111"/>
  <c r="F52" i="111" s="1"/>
  <c r="G52" i="111" s="1"/>
  <c r="G34" i="122" s="1"/>
  <c r="E25" i="109"/>
  <c r="E6" i="109"/>
  <c r="G25" i="109"/>
  <c r="P17" i="119" l="1"/>
  <c r="P30" i="119"/>
  <c r="P15" i="119"/>
  <c r="P28" i="119"/>
  <c r="P32" i="119"/>
  <c r="P21" i="119"/>
  <c r="P41" i="119"/>
  <c r="P34" i="119"/>
  <c r="P20" i="119"/>
  <c r="P22" i="119"/>
  <c r="P33" i="119"/>
  <c r="P15" i="106"/>
  <c r="Q15" i="106"/>
  <c r="R15" i="106" s="1"/>
  <c r="P29" i="106"/>
  <c r="Q29" i="106"/>
  <c r="R29" i="106" s="1"/>
  <c r="E26" i="98"/>
  <c r="K13" i="106" s="1"/>
  <c r="E23" i="126"/>
  <c r="E205" i="125"/>
  <c r="E212" i="90"/>
  <c r="E107" i="92"/>
  <c r="E62" i="90"/>
  <c r="P14" i="119"/>
  <c r="P18" i="119"/>
  <c r="F34" i="115"/>
  <c r="E157" i="98"/>
  <c r="K27" i="106" s="1"/>
  <c r="E90" i="124"/>
  <c r="E144" i="93"/>
  <c r="J35" i="119"/>
  <c r="N37" i="106"/>
  <c r="E90" i="90"/>
  <c r="E168" i="92"/>
  <c r="P19" i="119"/>
  <c r="Q31" i="106"/>
  <c r="R31" i="106" s="1"/>
  <c r="P31" i="106"/>
  <c r="I22" i="119"/>
  <c r="L21" i="106"/>
  <c r="L17" i="106"/>
  <c r="I18" i="119"/>
  <c r="F35" i="119"/>
  <c r="F37" i="106"/>
  <c r="E90" i="99"/>
  <c r="E107" i="124"/>
  <c r="P43" i="119"/>
  <c r="P23" i="119"/>
  <c r="Q37" i="106"/>
  <c r="L35" i="119" s="1"/>
  <c r="M35" i="119"/>
  <c r="T37" i="106"/>
  <c r="E40" i="110"/>
  <c r="E47" i="110" s="1"/>
  <c r="G47" i="110" s="1"/>
  <c r="G12" i="122" s="1"/>
  <c r="G20" i="122"/>
  <c r="E13" i="109"/>
  <c r="E42" i="110"/>
  <c r="E9" i="109"/>
  <c r="I20" i="119"/>
  <c r="L19" i="106"/>
  <c r="I21" i="119"/>
  <c r="L20" i="106"/>
  <c r="I15" i="119"/>
  <c r="L13" i="106"/>
  <c r="F17" i="119"/>
  <c r="F16" i="106"/>
  <c r="G66" i="128"/>
  <c r="E144" i="126"/>
  <c r="N16" i="106"/>
  <c r="J17" i="119"/>
  <c r="J34" i="119"/>
  <c r="N36" i="106"/>
  <c r="H34" i="119"/>
  <c r="J36" i="106"/>
  <c r="Q36" i="106"/>
  <c r="K34" i="119"/>
  <c r="P36" i="106"/>
  <c r="E23" i="92"/>
  <c r="E208" i="92" s="1"/>
  <c r="E211" i="92" s="1"/>
  <c r="P14" i="106"/>
  <c r="Q14" i="106"/>
  <c r="R14" i="106" s="1"/>
  <c r="E23" i="90"/>
  <c r="E62" i="124"/>
  <c r="E144" i="90"/>
  <c r="E212" i="126"/>
  <c r="E205" i="126"/>
  <c r="E208" i="126" s="1"/>
  <c r="E168" i="90"/>
  <c r="E17" i="119"/>
  <c r="D16" i="106"/>
  <c r="R37" i="106"/>
  <c r="M34" i="119"/>
  <c r="T36" i="106"/>
  <c r="E118" i="90"/>
  <c r="E144" i="125"/>
  <c r="E90" i="104"/>
  <c r="E208" i="104" s="1"/>
  <c r="E168" i="125"/>
  <c r="M17" i="119"/>
  <c r="T16" i="106"/>
  <c r="F36" i="106"/>
  <c r="F34" i="119"/>
  <c r="H16" i="106"/>
  <c r="G17" i="119"/>
  <c r="D201" i="125"/>
  <c r="E201" i="125" s="1"/>
  <c r="D201" i="90"/>
  <c r="E201" i="90" s="1"/>
  <c r="D201" i="99"/>
  <c r="E201" i="99" s="1"/>
  <c r="D201" i="93"/>
  <c r="E201" i="93" s="1"/>
  <c r="D201" i="124"/>
  <c r="E201" i="124" s="1"/>
  <c r="D201" i="126"/>
  <c r="E201" i="126" s="1"/>
  <c r="E204" i="98"/>
  <c r="D201" i="92"/>
  <c r="E201" i="92" s="1"/>
  <c r="D201" i="104"/>
  <c r="E201" i="104" s="1"/>
  <c r="G34" i="119"/>
  <c r="H36" i="106"/>
  <c r="L22" i="106"/>
  <c r="I23" i="119"/>
  <c r="E144" i="99"/>
  <c r="E62" i="125"/>
  <c r="E144" i="124"/>
  <c r="E208" i="124" s="1"/>
  <c r="I33" i="119"/>
  <c r="L35" i="106"/>
  <c r="E23" i="106"/>
  <c r="G23" i="106"/>
  <c r="O23" i="106"/>
  <c r="M23" i="106"/>
  <c r="C23" i="106"/>
  <c r="I23" i="106"/>
  <c r="S23" i="106"/>
  <c r="E205" i="90"/>
  <c r="O18" i="106"/>
  <c r="G18" i="106"/>
  <c r="M18" i="106"/>
  <c r="E18" i="106"/>
  <c r="C18" i="106"/>
  <c r="S18" i="106"/>
  <c r="I18" i="106"/>
  <c r="E107" i="90"/>
  <c r="L28" i="106"/>
  <c r="I28" i="119"/>
  <c r="Q14" i="119"/>
  <c r="Q27" i="119"/>
  <c r="Q36" i="119"/>
  <c r="Q35" i="119"/>
  <c r="Q26" i="119"/>
  <c r="Q30" i="119"/>
  <c r="Q18" i="119"/>
  <c r="Q32" i="119"/>
  <c r="Q24" i="119"/>
  <c r="Q20" i="119"/>
  <c r="Q23" i="119"/>
  <c r="Q15" i="119"/>
  <c r="Q33" i="119"/>
  <c r="Q22" i="119"/>
  <c r="Q17" i="119"/>
  <c r="Q34" i="119"/>
  <c r="Q28" i="119"/>
  <c r="Q21" i="119"/>
  <c r="Q41" i="119"/>
  <c r="Q19" i="119"/>
  <c r="E226" i="93"/>
  <c r="C32" i="106"/>
  <c r="I32" i="106"/>
  <c r="M32" i="106"/>
  <c r="S32" i="106"/>
  <c r="O32" i="106"/>
  <c r="E32" i="106"/>
  <c r="G32" i="106"/>
  <c r="E10" i="109"/>
  <c r="H35" i="119"/>
  <c r="J37" i="106"/>
  <c r="E107" i="125"/>
  <c r="P24" i="106"/>
  <c r="Q24" i="106"/>
  <c r="R24" i="106" s="1"/>
  <c r="E213" i="93"/>
  <c r="E208" i="93"/>
  <c r="E62" i="126"/>
  <c r="E147" i="98"/>
  <c r="K26" i="106" s="1"/>
  <c r="Q16" i="106"/>
  <c r="K17" i="119"/>
  <c r="P16" i="106"/>
  <c r="E34" i="119"/>
  <c r="D36" i="106"/>
  <c r="E138" i="110"/>
  <c r="E20" i="110"/>
  <c r="G21" i="110" s="1"/>
  <c r="G8" i="122" s="1"/>
  <c r="E59" i="110"/>
  <c r="G59" i="110" s="1"/>
  <c r="G14" i="122" s="1"/>
  <c r="E126" i="110"/>
  <c r="G126" i="110" s="1"/>
  <c r="G22" i="122" s="1"/>
  <c r="Q39" i="119"/>
  <c r="E23" i="115"/>
  <c r="F23" i="115" s="1"/>
  <c r="E81" i="110"/>
  <c r="G81" i="110" s="1"/>
  <c r="G18" i="122" s="1"/>
  <c r="E70" i="110"/>
  <c r="G70" i="110" s="1"/>
  <c r="G16" i="122" s="1"/>
  <c r="E31" i="110"/>
  <c r="B32" i="110"/>
  <c r="E32" i="110" s="1"/>
  <c r="E15" i="111"/>
  <c r="F16" i="111" s="1"/>
  <c r="G16" i="111" s="1"/>
  <c r="G58" i="111" s="1"/>
  <c r="E208" i="125" l="1"/>
  <c r="E211" i="125" s="1"/>
  <c r="I27" i="119"/>
  <c r="L27" i="106"/>
  <c r="E208" i="99"/>
  <c r="C17" i="106"/>
  <c r="O17" i="106"/>
  <c r="S17" i="106"/>
  <c r="I17" i="106"/>
  <c r="G17" i="106"/>
  <c r="M17" i="106"/>
  <c r="E17" i="106"/>
  <c r="O21" i="106"/>
  <c r="M21" i="106"/>
  <c r="C21" i="106"/>
  <c r="E21" i="106"/>
  <c r="I21" i="106"/>
  <c r="G21" i="106"/>
  <c r="S21" i="106"/>
  <c r="F38" i="115"/>
  <c r="N40" i="119" s="1"/>
  <c r="O40" i="119" s="1"/>
  <c r="K38" i="106"/>
  <c r="E208" i="98"/>
  <c r="E211" i="98" s="1"/>
  <c r="S13" i="106"/>
  <c r="M13" i="106"/>
  <c r="C13" i="106"/>
  <c r="O13" i="106"/>
  <c r="E13" i="106"/>
  <c r="G13" i="106"/>
  <c r="I13" i="106"/>
  <c r="O20" i="106"/>
  <c r="E20" i="106"/>
  <c r="S20" i="106"/>
  <c r="C20" i="106"/>
  <c r="G20" i="106"/>
  <c r="I20" i="106"/>
  <c r="M20" i="106"/>
  <c r="O28" i="106"/>
  <c r="E28" i="106"/>
  <c r="C28" i="106"/>
  <c r="S28" i="106"/>
  <c r="G28" i="106"/>
  <c r="M28" i="106"/>
  <c r="I28" i="106"/>
  <c r="E34" i="110"/>
  <c r="G35" i="110" s="1"/>
  <c r="G10" i="122" s="1"/>
  <c r="I26" i="119"/>
  <c r="L26" i="106"/>
  <c r="E32" i="119"/>
  <c r="D32" i="106"/>
  <c r="K19" i="119"/>
  <c r="P18" i="106"/>
  <c r="Q18" i="106"/>
  <c r="H32" i="106"/>
  <c r="G32" i="119"/>
  <c r="G22" i="106"/>
  <c r="C22" i="106"/>
  <c r="O22" i="106"/>
  <c r="M22" i="106"/>
  <c r="E22" i="106"/>
  <c r="S22" i="106"/>
  <c r="I22" i="106"/>
  <c r="R16" i="106"/>
  <c r="L17" i="119"/>
  <c r="H32" i="119"/>
  <c r="J32" i="106"/>
  <c r="J19" i="119"/>
  <c r="N18" i="106"/>
  <c r="P23" i="106"/>
  <c r="K24" i="119"/>
  <c r="Q23" i="106"/>
  <c r="G19" i="119"/>
  <c r="H18" i="106"/>
  <c r="G24" i="119"/>
  <c r="H23" i="106"/>
  <c r="F24" i="119"/>
  <c r="F23" i="106"/>
  <c r="E208" i="90"/>
  <c r="S35" i="106"/>
  <c r="G35" i="106"/>
  <c r="O35" i="106"/>
  <c r="C35" i="106"/>
  <c r="M35" i="106"/>
  <c r="E35" i="106"/>
  <c r="I35" i="106"/>
  <c r="F32" i="106"/>
  <c r="F32" i="119"/>
  <c r="J18" i="106"/>
  <c r="H19" i="119"/>
  <c r="T23" i="106"/>
  <c r="M24" i="119"/>
  <c r="R36" i="106"/>
  <c r="L34" i="119"/>
  <c r="Q32" i="106"/>
  <c r="K32" i="119"/>
  <c r="P32" i="106"/>
  <c r="M19" i="119"/>
  <c r="T18" i="106"/>
  <c r="J23" i="106"/>
  <c r="H24" i="119"/>
  <c r="M32" i="119"/>
  <c r="T32" i="106"/>
  <c r="E19" i="119"/>
  <c r="D18" i="106"/>
  <c r="E24" i="119"/>
  <c r="D23" i="106"/>
  <c r="I19" i="106"/>
  <c r="S19" i="106"/>
  <c r="O19" i="106"/>
  <c r="C19" i="106"/>
  <c r="G19" i="106"/>
  <c r="M19" i="106"/>
  <c r="E19" i="106"/>
  <c r="J32" i="119"/>
  <c r="N32" i="106"/>
  <c r="F18" i="106"/>
  <c r="F19" i="119"/>
  <c r="J24" i="119"/>
  <c r="N23" i="106"/>
  <c r="D14" i="109"/>
  <c r="F14" i="109" s="1"/>
  <c r="G14" i="109" s="1"/>
  <c r="G34" i="109" s="1"/>
  <c r="O61" i="119" s="1"/>
  <c r="G138" i="110"/>
  <c r="E14" i="109" s="1"/>
  <c r="Q40" i="119"/>
  <c r="P40" i="119"/>
  <c r="G26" i="122"/>
  <c r="H22" i="119" l="1"/>
  <c r="J21" i="106"/>
  <c r="F21" i="106"/>
  <c r="F22" i="119"/>
  <c r="D21" i="106"/>
  <c r="E22" i="119"/>
  <c r="Q17" i="106"/>
  <c r="K18" i="119"/>
  <c r="P17" i="106"/>
  <c r="T17" i="106"/>
  <c r="M18" i="119"/>
  <c r="J22" i="119"/>
  <c r="N21" i="106"/>
  <c r="E18" i="119"/>
  <c r="D17" i="106"/>
  <c r="P21" i="106"/>
  <c r="K22" i="119"/>
  <c r="Q21" i="106"/>
  <c r="F18" i="119"/>
  <c r="F17" i="106"/>
  <c r="G27" i="106"/>
  <c r="O27" i="106"/>
  <c r="E27" i="106"/>
  <c r="S27" i="106"/>
  <c r="I27" i="106"/>
  <c r="M27" i="106"/>
  <c r="C27" i="106"/>
  <c r="J17" i="106"/>
  <c r="H18" i="119"/>
  <c r="T21" i="106"/>
  <c r="M22" i="119"/>
  <c r="J18" i="119"/>
  <c r="N17" i="106"/>
  <c r="G22" i="119"/>
  <c r="H21" i="106"/>
  <c r="G18" i="119"/>
  <c r="H17" i="106"/>
  <c r="G140" i="110"/>
  <c r="J28" i="106"/>
  <c r="H28" i="119"/>
  <c r="H19" i="106"/>
  <c r="G20" i="119"/>
  <c r="K23" i="119"/>
  <c r="Q22" i="106"/>
  <c r="P22" i="106"/>
  <c r="H21" i="119"/>
  <c r="J20" i="106"/>
  <c r="F15" i="119"/>
  <c r="F13" i="106"/>
  <c r="H20" i="106"/>
  <c r="G21" i="119"/>
  <c r="F33" i="119"/>
  <c r="F35" i="106"/>
  <c r="H22" i="106"/>
  <c r="G23" i="119"/>
  <c r="H28" i="106"/>
  <c r="G28" i="119"/>
  <c r="D13" i="106"/>
  <c r="E15" i="119"/>
  <c r="R32" i="106"/>
  <c r="L32" i="119"/>
  <c r="J33" i="119"/>
  <c r="N35" i="106"/>
  <c r="L24" i="119"/>
  <c r="R23" i="106"/>
  <c r="T20" i="106"/>
  <c r="M21" i="119"/>
  <c r="H20" i="119"/>
  <c r="J19" i="106"/>
  <c r="H23" i="119"/>
  <c r="J22" i="106"/>
  <c r="E28" i="119"/>
  <c r="D28" i="106"/>
  <c r="F20" i="106"/>
  <c r="F21" i="119"/>
  <c r="M15" i="119"/>
  <c r="T13" i="106"/>
  <c r="F20" i="119"/>
  <c r="F19" i="106"/>
  <c r="E20" i="119"/>
  <c r="D19" i="106"/>
  <c r="H33" i="119"/>
  <c r="J35" i="106"/>
  <c r="D22" i="106"/>
  <c r="E23" i="119"/>
  <c r="J28" i="119"/>
  <c r="N28" i="106"/>
  <c r="P13" i="106"/>
  <c r="K15" i="119"/>
  <c r="Q13" i="106"/>
  <c r="K20" i="119"/>
  <c r="P19" i="106"/>
  <c r="Q19" i="106"/>
  <c r="G26" i="106"/>
  <c r="E26" i="106"/>
  <c r="S26" i="106"/>
  <c r="M26" i="106"/>
  <c r="C26" i="106"/>
  <c r="I26" i="106"/>
  <c r="O26" i="106"/>
  <c r="D20" i="106"/>
  <c r="E21" i="119"/>
  <c r="T19" i="106"/>
  <c r="M20" i="119"/>
  <c r="M28" i="119"/>
  <c r="T28" i="106"/>
  <c r="J15" i="119"/>
  <c r="N13" i="106"/>
  <c r="D35" i="106"/>
  <c r="E33" i="119"/>
  <c r="K33" i="119"/>
  <c r="P35" i="106"/>
  <c r="Q35" i="106"/>
  <c r="M23" i="119"/>
  <c r="T22" i="106"/>
  <c r="L19" i="119"/>
  <c r="R18" i="106"/>
  <c r="F28" i="119"/>
  <c r="F28" i="106"/>
  <c r="K21" i="119"/>
  <c r="P20" i="106"/>
  <c r="Q20" i="106"/>
  <c r="G33" i="119"/>
  <c r="H35" i="106"/>
  <c r="F22" i="106"/>
  <c r="F23" i="119"/>
  <c r="Q28" i="106"/>
  <c r="P28" i="106"/>
  <c r="K28" i="119"/>
  <c r="J13" i="106"/>
  <c r="H15" i="119"/>
  <c r="I36" i="119"/>
  <c r="I45" i="119" s="1"/>
  <c r="L38" i="106"/>
  <c r="G41" i="122"/>
  <c r="N38" i="119" s="1"/>
  <c r="O38" i="119" s="1"/>
  <c r="N19" i="106"/>
  <c r="J20" i="119"/>
  <c r="M33" i="119"/>
  <c r="T35" i="106"/>
  <c r="J23" i="119"/>
  <c r="N22" i="106"/>
  <c r="N20" i="106"/>
  <c r="J21" i="119"/>
  <c r="H13" i="106"/>
  <c r="G15" i="119"/>
  <c r="K40" i="106"/>
  <c r="T27" i="106" l="1"/>
  <c r="M27" i="119"/>
  <c r="F27" i="119"/>
  <c r="F27" i="106"/>
  <c r="L18" i="119"/>
  <c r="R17" i="106"/>
  <c r="K27" i="119"/>
  <c r="P27" i="106"/>
  <c r="Q27" i="106"/>
  <c r="H27" i="106"/>
  <c r="G27" i="119"/>
  <c r="E27" i="119"/>
  <c r="D27" i="106"/>
  <c r="N27" i="106"/>
  <c r="J27" i="119"/>
  <c r="L22" i="119"/>
  <c r="R21" i="106"/>
  <c r="J27" i="106"/>
  <c r="H27" i="119"/>
  <c r="N45" i="119"/>
  <c r="N49" i="119" s="1"/>
  <c r="O49" i="119" s="1"/>
  <c r="I49" i="119"/>
  <c r="I51" i="119" s="1"/>
  <c r="M26" i="119"/>
  <c r="T26" i="106"/>
  <c r="L40" i="106"/>
  <c r="K44" i="106"/>
  <c r="F26" i="119"/>
  <c r="F26" i="106"/>
  <c r="L21" i="119"/>
  <c r="R20" i="106"/>
  <c r="H26" i="106"/>
  <c r="G26" i="119"/>
  <c r="L20" i="119"/>
  <c r="R19" i="106"/>
  <c r="K26" i="119"/>
  <c r="P26" i="106"/>
  <c r="Q26" i="106"/>
  <c r="S38" i="106"/>
  <c r="M38" i="106"/>
  <c r="C38" i="106"/>
  <c r="E38" i="106"/>
  <c r="O38" i="106"/>
  <c r="G38" i="106"/>
  <c r="I38" i="106"/>
  <c r="N26" i="106"/>
  <c r="J26" i="119"/>
  <c r="R22" i="106"/>
  <c r="L23" i="119"/>
  <c r="G40" i="106"/>
  <c r="H26" i="119"/>
  <c r="J26" i="106"/>
  <c r="S40" i="106"/>
  <c r="L28" i="119"/>
  <c r="R28" i="106"/>
  <c r="L33" i="119"/>
  <c r="R35" i="106"/>
  <c r="D26" i="106"/>
  <c r="E26" i="119"/>
  <c r="R13" i="106"/>
  <c r="L15" i="119"/>
  <c r="Q38" i="119"/>
  <c r="Q45" i="119" s="1"/>
  <c r="P38" i="119"/>
  <c r="P45" i="119" s="1"/>
  <c r="O45" i="119"/>
  <c r="L27" i="119" l="1"/>
  <c r="R27" i="106"/>
  <c r="I53" i="119"/>
  <c r="I55" i="119" s="1"/>
  <c r="I59" i="119" s="1"/>
  <c r="F36" i="119"/>
  <c r="F45" i="119" s="1"/>
  <c r="F38" i="106"/>
  <c r="M36" i="119"/>
  <c r="M45" i="119" s="1"/>
  <c r="T38" i="106"/>
  <c r="S44" i="106"/>
  <c r="T40" i="106"/>
  <c r="H40" i="106"/>
  <c r="G44" i="106"/>
  <c r="E36" i="119"/>
  <c r="E45" i="119" s="1"/>
  <c r="D38" i="106"/>
  <c r="C40" i="106"/>
  <c r="N38" i="106"/>
  <c r="J36" i="119"/>
  <c r="J45" i="119" s="1"/>
  <c r="M40" i="106"/>
  <c r="E40" i="106"/>
  <c r="L26" i="119"/>
  <c r="R26" i="106"/>
  <c r="H36" i="119"/>
  <c r="H45" i="119" s="1"/>
  <c r="J38" i="106"/>
  <c r="I40" i="106"/>
  <c r="H38" i="106"/>
  <c r="G36" i="119"/>
  <c r="G45" i="119" s="1"/>
  <c r="K36" i="119"/>
  <c r="K45" i="119" s="1"/>
  <c r="Q38" i="106"/>
  <c r="Q40" i="106" s="1"/>
  <c r="P38" i="106"/>
  <c r="O40" i="106"/>
  <c r="O51" i="119"/>
  <c r="Q51" i="119" s="1"/>
  <c r="N51" i="119"/>
  <c r="P49" i="119"/>
  <c r="P51" i="119" s="1"/>
  <c r="Q49" i="119"/>
  <c r="G49" i="119" l="1"/>
  <c r="G51" i="119" s="1"/>
  <c r="J49" i="119"/>
  <c r="J51" i="119"/>
  <c r="H49" i="119"/>
  <c r="H51" i="119"/>
  <c r="E49" i="119"/>
  <c r="E51" i="119" s="1"/>
  <c r="F49" i="119"/>
  <c r="F51" i="119"/>
  <c r="Q44" i="106"/>
  <c r="R40" i="106"/>
  <c r="F40" i="106"/>
  <c r="E44" i="106"/>
  <c r="M44" i="106"/>
  <c r="N40" i="106"/>
  <c r="J40" i="106"/>
  <c r="I44" i="106"/>
  <c r="M49" i="119"/>
  <c r="M51" i="119" s="1"/>
  <c r="O44" i="106"/>
  <c r="P40" i="106"/>
  <c r="D40" i="106"/>
  <c r="C44" i="106"/>
  <c r="L36" i="119"/>
  <c r="L45" i="119" s="1"/>
  <c r="R38" i="106"/>
  <c r="K49" i="119"/>
  <c r="K51" i="119" s="1"/>
  <c r="N53" i="119"/>
  <c r="O53" i="119" s="1"/>
  <c r="O55" i="119" s="1"/>
  <c r="E53" i="119" l="1"/>
  <c r="E55" i="119" s="1"/>
  <c r="E59" i="119" s="1"/>
  <c r="M53" i="119"/>
  <c r="M55" i="119" s="1"/>
  <c r="M59" i="119" s="1"/>
  <c r="H53" i="119"/>
  <c r="H55" i="119" s="1"/>
  <c r="H59" i="119" s="1"/>
  <c r="J53" i="119"/>
  <c r="J55" i="119"/>
  <c r="J59" i="119" s="1"/>
  <c r="F53" i="119"/>
  <c r="F55" i="119"/>
  <c r="F59" i="119" s="1"/>
  <c r="R43" i="119" s="1"/>
  <c r="K53" i="119"/>
  <c r="K55" i="119"/>
  <c r="K59" i="119" s="1"/>
  <c r="L49" i="119"/>
  <c r="L51" i="119" s="1"/>
  <c r="G53" i="119"/>
  <c r="G55" i="119" s="1"/>
  <c r="G59" i="119" s="1"/>
  <c r="U44" i="106"/>
  <c r="Q53" i="119"/>
  <c r="Q55" i="119" s="1"/>
  <c r="Q59" i="119" s="1"/>
  <c r="P53" i="119"/>
  <c r="P55" i="119" s="1"/>
  <c r="P59" i="119" s="1"/>
  <c r="N55" i="119"/>
  <c r="N59" i="119" s="1"/>
  <c r="O59" i="119" s="1"/>
  <c r="L53" i="119" l="1"/>
  <c r="L55" i="119" s="1"/>
  <c r="L59" i="119" s="1"/>
  <c r="R14" i="119"/>
  <c r="E8" i="119"/>
  <c r="R21" i="119"/>
  <c r="E7" i="119"/>
  <c r="R24" i="119"/>
  <c r="R34" i="119"/>
  <c r="R38" i="119"/>
  <c r="R49" i="119"/>
  <c r="R33" i="119"/>
  <c r="R15" i="119"/>
  <c r="R32" i="119"/>
  <c r="R23" i="119"/>
  <c r="R39" i="119"/>
  <c r="R28" i="119"/>
  <c r="R22" i="119"/>
  <c r="R19" i="119"/>
  <c r="R40" i="119"/>
  <c r="R30" i="119"/>
  <c r="R35" i="119"/>
  <c r="R26" i="119"/>
  <c r="R20" i="119"/>
  <c r="R18" i="119"/>
  <c r="R53" i="119"/>
  <c r="R36" i="119"/>
  <c r="E6" i="119"/>
  <c r="R17" i="119"/>
  <c r="O63" i="119"/>
  <c r="P63" i="119" s="1"/>
  <c r="Q63" i="119" s="1"/>
  <c r="R41" i="119"/>
  <c r="R27" i="119"/>
  <c r="R45" i="119" l="1"/>
  <c r="R51" i="119" s="1"/>
  <c r="R55" i="119" s="1"/>
</calcChain>
</file>

<file path=xl/sharedStrings.xml><?xml version="1.0" encoding="utf-8"?>
<sst xmlns="http://schemas.openxmlformats.org/spreadsheetml/2006/main" count="2705" uniqueCount="573">
  <si>
    <t>:</t>
  </si>
  <si>
    <t>Nr</t>
  </si>
  <si>
    <t>Stairs</t>
  </si>
  <si>
    <t>Windows &amp; External Doors</t>
  </si>
  <si>
    <t>Exclusions</t>
  </si>
  <si>
    <t>Wall Finishes</t>
  </si>
  <si>
    <t>Ceiling Finishes</t>
  </si>
  <si>
    <t>Assumptions</t>
  </si>
  <si>
    <t xml:space="preserve">Substructures </t>
  </si>
  <si>
    <t xml:space="preserve">Qty </t>
  </si>
  <si>
    <t>Unit</t>
  </si>
  <si>
    <t>Rate</t>
  </si>
  <si>
    <t xml:space="preserve">Total </t>
  </si>
  <si>
    <t>Strip foundations to all load bearing walls</t>
  </si>
  <si>
    <t>m</t>
  </si>
  <si>
    <t>including; trench excavation and disposal;</t>
  </si>
  <si>
    <t>formwork, reinforcement; RC35 concrete</t>
  </si>
  <si>
    <t>Masonry plinth wall below DPC level;</t>
  </si>
  <si>
    <t>m2</t>
  </si>
  <si>
    <t>allowed for 300mm filled cavity</t>
  </si>
  <si>
    <t>Concrete slab</t>
  </si>
  <si>
    <t>Excluded</t>
  </si>
  <si>
    <t>75mm isocrete reinforced screed</t>
  </si>
  <si>
    <r>
      <t>m</t>
    </r>
    <r>
      <rPr>
        <vertAlign val="superscript"/>
        <sz val="11"/>
        <color rgb="FF000000"/>
        <rFont val="Calibri"/>
        <family val="2"/>
      </rPr>
      <t>2</t>
    </r>
  </si>
  <si>
    <t xml:space="preserve">Carried to Summary </t>
  </si>
  <si>
    <t>Upper Floors</t>
  </si>
  <si>
    <t>Timber floors</t>
  </si>
  <si>
    <t>nr</t>
  </si>
  <si>
    <t xml:space="preserve">Hand rail and balustrade to the </t>
  </si>
  <si>
    <t>above; including brackets etc.</t>
  </si>
  <si>
    <t xml:space="preserve">Pitched roof structure to </t>
  </si>
  <si>
    <t>Insulation in roof space, 450mm thick</t>
  </si>
  <si>
    <t>Pitched roof coverings; interlocking tiles</t>
  </si>
  <si>
    <t>Ridge detail</t>
  </si>
  <si>
    <t xml:space="preserve">Verge Detail </t>
  </si>
  <si>
    <t xml:space="preserve">Down pipes </t>
  </si>
  <si>
    <t>Roof Coverings</t>
  </si>
  <si>
    <t xml:space="preserve">External Walls </t>
  </si>
  <si>
    <t xml:space="preserve">Masonry cavity wall comprising solid </t>
  </si>
  <si>
    <t>Soldier course</t>
  </si>
  <si>
    <t xml:space="preserve">Windows; </t>
  </si>
  <si>
    <t>double glazed; including ironmongery</t>
  </si>
  <si>
    <t>single door; including ironmongery</t>
  </si>
  <si>
    <t xml:space="preserve">French double door </t>
  </si>
  <si>
    <t>aluminium; ironmongery, approx. 3000mm wide</t>
  </si>
  <si>
    <t xml:space="preserve">Internal Walls </t>
  </si>
  <si>
    <t xml:space="preserve">Internal partitions (blockwork) </t>
  </si>
  <si>
    <t>Internal partitions (stud incl plasterboard)</t>
  </si>
  <si>
    <t>Internal cavity wall</t>
  </si>
  <si>
    <t>Internal Walls</t>
  </si>
  <si>
    <t xml:space="preserve">Internal Doors </t>
  </si>
  <si>
    <t>Single internal door sets; timber; hardwood</t>
  </si>
  <si>
    <t>doors and frames;  ironmongery</t>
  </si>
  <si>
    <t>Wall Finishes (Internally)</t>
  </si>
  <si>
    <t xml:space="preserve">Plaster finish to blockwork walls;  </t>
  </si>
  <si>
    <t>Skim to plasterboard</t>
  </si>
  <si>
    <t xml:space="preserve">Emulsion paint </t>
  </si>
  <si>
    <t xml:space="preserve">softwood skirting; decorated </t>
  </si>
  <si>
    <t xml:space="preserve">wall tiling (£15 supply) in bathrooms and en - </t>
  </si>
  <si>
    <t>suites; grouted; full height (half only)</t>
  </si>
  <si>
    <t xml:space="preserve">Floor Finishes </t>
  </si>
  <si>
    <t>Polyfloor</t>
  </si>
  <si>
    <t>(kitchens, Bathrooms &amp; GF Excl Living Room)</t>
  </si>
  <si>
    <t>TOTAL</t>
  </si>
  <si>
    <t>Floor Finishes</t>
  </si>
  <si>
    <t xml:space="preserve">Ceiling Finishes </t>
  </si>
  <si>
    <t>Emulsion paint to plastered ceilings</t>
  </si>
  <si>
    <t xml:space="preserve">Fixtures &amp; Furnishings </t>
  </si>
  <si>
    <r>
      <t xml:space="preserve">Kitchen; fully fitted; </t>
    </r>
    <r>
      <rPr>
        <b/>
        <sz val="11"/>
        <color rgb="FF000000"/>
        <rFont val="Calibri"/>
        <family val="2"/>
      </rPr>
      <t xml:space="preserve"> (Provisional Sum)</t>
    </r>
  </si>
  <si>
    <t xml:space="preserve">item </t>
  </si>
  <si>
    <r>
      <t xml:space="preserve">White goods </t>
    </r>
    <r>
      <rPr>
        <b/>
        <sz val="11"/>
        <color rgb="FF000000"/>
        <rFont val="Calibri"/>
        <family val="2"/>
      </rPr>
      <t>(Provisional Sum)</t>
    </r>
  </si>
  <si>
    <t>Curtain battens</t>
  </si>
  <si>
    <t>item</t>
  </si>
  <si>
    <t>General</t>
  </si>
  <si>
    <t>Sanitary Fittings</t>
  </si>
  <si>
    <t>Main Bathroom</t>
  </si>
  <si>
    <t>Boxings (provisional sum)</t>
  </si>
  <si>
    <t xml:space="preserve">Mechanical &amp; Electrical Installations </t>
  </si>
  <si>
    <t xml:space="preserve">Mechanical Installations </t>
  </si>
  <si>
    <t>Electrical Installation</t>
  </si>
  <si>
    <t>Sprinkler Allowance</t>
  </si>
  <si>
    <t>Item</t>
  </si>
  <si>
    <t>Mechanical &amp; Electrical Instillations</t>
  </si>
  <si>
    <t xml:space="preserve">(excludes drainage, external works &amp; utilities connections) </t>
  </si>
  <si>
    <t>Eaves detail; fascia; soffit; ventilation</t>
  </si>
  <si>
    <t xml:space="preserve">Eaves gutters; Upvc </t>
  </si>
  <si>
    <t xml:space="preserve">Feature band </t>
  </si>
  <si>
    <t>m3</t>
  </si>
  <si>
    <t>Footpaths</t>
  </si>
  <si>
    <t>Parking bays</t>
  </si>
  <si>
    <t>Fencing</t>
  </si>
  <si>
    <t>Carpet incl underlay to remaining areas</t>
  </si>
  <si>
    <t>Retaining walls/Boundary Walls</t>
  </si>
  <si>
    <t>Total</t>
  </si>
  <si>
    <t>DRAINAGE</t>
  </si>
  <si>
    <t>Surface water domestic</t>
  </si>
  <si>
    <t>Excavate foundations</t>
  </si>
  <si>
    <t>Remove excavated material</t>
  </si>
  <si>
    <t>Level and compact</t>
  </si>
  <si>
    <t>Concrete in foundations</t>
  </si>
  <si>
    <t xml:space="preserve">One Brick thick in engineering bricks </t>
  </si>
  <si>
    <t xml:space="preserve">One Brick thick in facing bricks </t>
  </si>
  <si>
    <t xml:space="preserve">Brick coping </t>
  </si>
  <si>
    <t>Steps complete</t>
  </si>
  <si>
    <t xml:space="preserve">Contingency </t>
  </si>
  <si>
    <t xml:space="preserve">ABNORMAL COSTS </t>
  </si>
  <si>
    <t>Abnormal costs</t>
  </si>
  <si>
    <t>Drain runs complete</t>
  </si>
  <si>
    <t>Deeper foundations</t>
  </si>
  <si>
    <t>Chambers</t>
  </si>
  <si>
    <t>Excavate foundation trenches</t>
  </si>
  <si>
    <t>Soakaway</t>
  </si>
  <si>
    <t>Gullies</t>
  </si>
  <si>
    <t>Remove excavated material off site</t>
  </si>
  <si>
    <t>Y Junctions</t>
  </si>
  <si>
    <t>Bends</t>
  </si>
  <si>
    <t>Cavity wall</t>
  </si>
  <si>
    <t>Clay master</t>
  </si>
  <si>
    <t>Cost of deeper foundations</t>
  </si>
  <si>
    <t>Surface water to road</t>
  </si>
  <si>
    <t>Triple glazing measures</t>
  </si>
  <si>
    <t>Manholes</t>
  </si>
  <si>
    <t>Drain runs off site</t>
  </si>
  <si>
    <t>Connection to manhole</t>
  </si>
  <si>
    <t>Attenuation at site</t>
  </si>
  <si>
    <t>Foul Drainage</t>
  </si>
  <si>
    <t>Connection to existing manholes</t>
  </si>
  <si>
    <t xml:space="preserve">Soakaways </t>
  </si>
  <si>
    <t>Sundry making good</t>
  </si>
  <si>
    <t>Survey on completion</t>
  </si>
  <si>
    <t>Total Drainage</t>
  </si>
  <si>
    <t>LEAP play area</t>
  </si>
  <si>
    <t>HARD LANDSCAPING</t>
  </si>
  <si>
    <t>Roads and footpaths</t>
  </si>
  <si>
    <t>Road</t>
  </si>
  <si>
    <t>Excavate topsoil and take to spoil heap</t>
  </si>
  <si>
    <t>Excavate to reduce levels</t>
  </si>
  <si>
    <t>Base course</t>
  </si>
  <si>
    <t>Sub base</t>
  </si>
  <si>
    <t>Wearing course</t>
  </si>
  <si>
    <t>White lines</t>
  </si>
  <si>
    <t>Kerbs</t>
  </si>
  <si>
    <t>Street sign</t>
  </si>
  <si>
    <t>Total of road</t>
  </si>
  <si>
    <t>Ty Mawr</t>
  </si>
  <si>
    <t>SOFT LANDSCAPING</t>
  </si>
  <si>
    <t>Soft Landscaping</t>
  </si>
  <si>
    <t xml:space="preserve">Excavate to reduce levels </t>
  </si>
  <si>
    <t>Area of soft landscaping</t>
  </si>
  <si>
    <t>Total of footpaths</t>
  </si>
  <si>
    <t>Garden area</t>
  </si>
  <si>
    <t>Total of Landscaping and gardens</t>
  </si>
  <si>
    <t>150mm Hardcore bed</t>
  </si>
  <si>
    <t>Formwork to edges</t>
  </si>
  <si>
    <t>LEAP</t>
  </si>
  <si>
    <t>Total of parking bays</t>
  </si>
  <si>
    <t>Play area</t>
  </si>
  <si>
    <t>Paving to houses and flats</t>
  </si>
  <si>
    <t>Paving slabs</t>
  </si>
  <si>
    <t xml:space="preserve">Total of paving to houses </t>
  </si>
  <si>
    <t>Road widening</t>
  </si>
  <si>
    <t>Road improvement measures</t>
  </si>
  <si>
    <t>Fencing 1.20m high</t>
  </si>
  <si>
    <t>Fencing 1.80m high</t>
  </si>
  <si>
    <t>Gates</t>
  </si>
  <si>
    <t>Preparatory works, cutting grass</t>
  </si>
  <si>
    <t>Sheds</t>
  </si>
  <si>
    <t>Cycle stands</t>
  </si>
  <si>
    <t>Bin store area</t>
  </si>
  <si>
    <t>Clothes lines</t>
  </si>
  <si>
    <t>Compositor</t>
  </si>
  <si>
    <t xml:space="preserve">Water Butt </t>
  </si>
  <si>
    <t xml:space="preserve">brickwork outer skin, 70mm cavity; </t>
  </si>
  <si>
    <t xml:space="preserve">Plasterboard to ceilings; 2nr 12.5mm layers of </t>
  </si>
  <si>
    <t>moisture resistant board and skim</t>
  </si>
  <si>
    <t>Cost per unit</t>
  </si>
  <si>
    <t>GFA(m2)</t>
  </si>
  <si>
    <t xml:space="preserve">Cost per m2 </t>
  </si>
  <si>
    <t>GFA(ft2)</t>
  </si>
  <si>
    <t xml:space="preserve">Cost per ft2 </t>
  </si>
  <si>
    <t>NR OF UNITS</t>
  </si>
  <si>
    <t>GIFA OF UNITS</t>
  </si>
  <si>
    <t>£ /m2</t>
  </si>
  <si>
    <t>£ /ft2</t>
  </si>
  <si>
    <t>%</t>
  </si>
  <si>
    <t>1A</t>
  </si>
  <si>
    <t>Demolition &amp; Alterations</t>
  </si>
  <si>
    <t>1B</t>
  </si>
  <si>
    <t>Sub Structures</t>
  </si>
  <si>
    <t>2A</t>
  </si>
  <si>
    <t>Frame</t>
  </si>
  <si>
    <t>2B</t>
  </si>
  <si>
    <t>Upper Floor</t>
  </si>
  <si>
    <t>2C</t>
  </si>
  <si>
    <t>Roof</t>
  </si>
  <si>
    <t>2D</t>
  </si>
  <si>
    <t>2E</t>
  </si>
  <si>
    <t>External Walls</t>
  </si>
  <si>
    <t>2F</t>
  </si>
  <si>
    <t>2G</t>
  </si>
  <si>
    <t>Internal Walls &amp; Partitions</t>
  </si>
  <si>
    <t>2H</t>
  </si>
  <si>
    <t>Internal Doors</t>
  </si>
  <si>
    <t>3A</t>
  </si>
  <si>
    <t>3B</t>
  </si>
  <si>
    <t>Flooring</t>
  </si>
  <si>
    <t>3C</t>
  </si>
  <si>
    <t xml:space="preserve">Fittings &amp; Furnishings </t>
  </si>
  <si>
    <t>5A</t>
  </si>
  <si>
    <t>Sanitary Installations</t>
  </si>
  <si>
    <t>5B</t>
  </si>
  <si>
    <t>Mechanical Services</t>
  </si>
  <si>
    <t>5C</t>
  </si>
  <si>
    <t>Electrical Services</t>
  </si>
  <si>
    <t>5D</t>
  </si>
  <si>
    <t>6A</t>
  </si>
  <si>
    <t>External Works &amp; Landscaping</t>
  </si>
  <si>
    <t>6B</t>
  </si>
  <si>
    <t>Drainage</t>
  </si>
  <si>
    <t>6C</t>
  </si>
  <si>
    <t>Incoming Services</t>
  </si>
  <si>
    <t>6D</t>
  </si>
  <si>
    <t xml:space="preserve">Abnormals </t>
  </si>
  <si>
    <t>Sub Total</t>
  </si>
  <si>
    <t>Preliminaries</t>
  </si>
  <si>
    <t>Contingencies</t>
  </si>
  <si>
    <t>Construction Cost</t>
  </si>
  <si>
    <t>Inflation</t>
  </si>
  <si>
    <t>TOTAL CONSTRUCTION COST</t>
  </si>
  <si>
    <t>ABNORMALS</t>
  </si>
  <si>
    <t>BASIS OF COST PLAN</t>
  </si>
  <si>
    <t>Introduction</t>
  </si>
  <si>
    <t>Proposed Development</t>
  </si>
  <si>
    <t>Survey Info</t>
  </si>
  <si>
    <t>Basis of Estimate</t>
  </si>
  <si>
    <t>a</t>
  </si>
  <si>
    <t>b</t>
  </si>
  <si>
    <t>No further allowance included for inflation</t>
  </si>
  <si>
    <t>c</t>
  </si>
  <si>
    <t>d</t>
  </si>
  <si>
    <t>Contract value to be tendered.</t>
  </si>
  <si>
    <t>Roof Structure and Coverings</t>
  </si>
  <si>
    <t>Timber Frame</t>
  </si>
  <si>
    <t>Stairs; One Flight</t>
  </si>
  <si>
    <t>Timber cills</t>
  </si>
  <si>
    <t>Ditto to 100mm Wall</t>
  </si>
  <si>
    <t>Ditto but cladding</t>
  </si>
  <si>
    <t xml:space="preserve">Downstairs WC </t>
  </si>
  <si>
    <t>Fire alarm system</t>
  </si>
  <si>
    <t>Flat roof to porch</t>
  </si>
  <si>
    <t>Half brick wall to porch</t>
  </si>
  <si>
    <t xml:space="preserve">Posts to porch </t>
  </si>
  <si>
    <t>Small utility space</t>
  </si>
  <si>
    <t>Suspended Concrete slab</t>
  </si>
  <si>
    <t>main roof ; trusses at 600 centres</t>
  </si>
  <si>
    <t>Double doorsets;800 mm; timber; hardwood</t>
  </si>
  <si>
    <t>Access hatch and walkway</t>
  </si>
  <si>
    <t>5E</t>
  </si>
  <si>
    <t>BWIC</t>
  </si>
  <si>
    <t>HOUSE/FLAT TYPE</t>
  </si>
  <si>
    <t xml:space="preserve">Number of Dwellings </t>
  </si>
  <si>
    <t xml:space="preserve">ELEMENT </t>
  </si>
  <si>
    <t>COST/ M2</t>
  </si>
  <si>
    <t xml:space="preserve">SUBSTRUCTURE </t>
  </si>
  <si>
    <t xml:space="preserve">SUPERSTRUCTURE </t>
  </si>
  <si>
    <t>INTERNAL FINISHES</t>
  </si>
  <si>
    <t xml:space="preserve">A. Wall Finishes </t>
  </si>
  <si>
    <t xml:space="preserve">B. Floor Finishes </t>
  </si>
  <si>
    <t xml:space="preserve">C. Ceiling Finishes </t>
  </si>
  <si>
    <t>FIXTURES &amp; FURNISHINGS</t>
  </si>
  <si>
    <t xml:space="preserve">SANITARY FITTINGS </t>
  </si>
  <si>
    <t>MECHANICAL &amp; ELECTRICAL WORKS</t>
  </si>
  <si>
    <t xml:space="preserve">A. Mechanical Installations </t>
  </si>
  <si>
    <t xml:space="preserve">B. Electrical Instillations </t>
  </si>
  <si>
    <t>UNIT COST</t>
  </si>
  <si>
    <t xml:space="preserve">Number of Dwellings   </t>
  </si>
  <si>
    <t>-</t>
  </si>
  <si>
    <t>CARRIED TO MAIN SUMMARY</t>
  </si>
  <si>
    <t>Cost</t>
  </si>
  <si>
    <t>Total Number of Dwellings</t>
  </si>
  <si>
    <r>
      <t>GIFA m</t>
    </r>
    <r>
      <rPr>
        <vertAlign val="superscript"/>
        <sz val="11"/>
        <color rgb="FF000000"/>
        <rFont val="Calibri"/>
        <family val="2"/>
      </rPr>
      <t>2</t>
    </r>
    <r>
      <rPr>
        <sz val="11"/>
        <color rgb="FF000000"/>
        <rFont val="Calibri"/>
        <family val="2"/>
      </rPr>
      <t xml:space="preserve"> (per unit)</t>
    </r>
  </si>
  <si>
    <r>
      <t>GIFA ft</t>
    </r>
    <r>
      <rPr>
        <vertAlign val="superscript"/>
        <sz val="11"/>
        <color rgb="FF000000"/>
        <rFont val="Calibri"/>
        <family val="2"/>
      </rPr>
      <t xml:space="preserve">2 </t>
    </r>
    <r>
      <rPr>
        <sz val="11"/>
        <color rgb="FF000000"/>
        <rFont val="Calibri"/>
        <family val="2"/>
      </rPr>
      <t>(per unit)</t>
    </r>
  </si>
  <si>
    <t>C. Sprinkler</t>
  </si>
  <si>
    <t>D. BWIC</t>
  </si>
  <si>
    <t>A. Frame</t>
  </si>
  <si>
    <t xml:space="preserve">B. Upper Floors </t>
  </si>
  <si>
    <t xml:space="preserve">C. Stairs </t>
  </si>
  <si>
    <t xml:space="preserve">D. Roof </t>
  </si>
  <si>
    <t xml:space="preserve">E. External Walls </t>
  </si>
  <si>
    <t xml:space="preserve">F. Windows &amp; External Doors </t>
  </si>
  <si>
    <t xml:space="preserve">G. Internal Walls </t>
  </si>
  <si>
    <t xml:space="preserve">H. Internal Doors </t>
  </si>
  <si>
    <t>Communal bin stores</t>
  </si>
  <si>
    <t>Fire Hydrant</t>
  </si>
  <si>
    <t>Making good</t>
  </si>
  <si>
    <t>Services trenches off site</t>
  </si>
  <si>
    <t>Services trenches</t>
  </si>
  <si>
    <t>Service trenches for utilities</t>
  </si>
  <si>
    <t>Trenching, ducting and cables /daylight sensor controls</t>
  </si>
  <si>
    <t xml:space="preserve">Road - Lighting LED columns </t>
  </si>
  <si>
    <t>Street lighting</t>
  </si>
  <si>
    <t>Meters/connection</t>
  </si>
  <si>
    <t>Total Cost of connection charges</t>
  </si>
  <si>
    <t>Attendance and profit</t>
  </si>
  <si>
    <t>BWIC (per plot)</t>
  </si>
  <si>
    <t xml:space="preserve">BT </t>
  </si>
  <si>
    <t xml:space="preserve">Electricity </t>
  </si>
  <si>
    <t xml:space="preserve">Gas </t>
  </si>
  <si>
    <t xml:space="preserve">Water </t>
  </si>
  <si>
    <t>Costs are based on the report by SMS PLC DATED 20/01/2017</t>
  </si>
  <si>
    <t>Utilities Connections and diversions (Provisional Sums)</t>
  </si>
  <si>
    <t>SERVICES</t>
  </si>
  <si>
    <t>Road entrance</t>
  </si>
  <si>
    <t>Rear gardens</t>
  </si>
  <si>
    <t>Front gardens</t>
  </si>
  <si>
    <t>POS</t>
  </si>
  <si>
    <t>Additional landscaping/planting</t>
  </si>
  <si>
    <t>Sub station</t>
  </si>
  <si>
    <t>units</t>
  </si>
  <si>
    <t>Drainage off site</t>
  </si>
  <si>
    <t>Connections</t>
  </si>
  <si>
    <t>Water Butt - as recommended</t>
  </si>
  <si>
    <t>CHECKED BY</t>
  </si>
  <si>
    <t>PRODUCED BY</t>
  </si>
  <si>
    <t>ISSUE DATE</t>
  </si>
  <si>
    <t>ISSUE NUMBER</t>
  </si>
  <si>
    <t>Form of Contract to be used JCT Design and Build 2016</t>
  </si>
  <si>
    <t>Information Received</t>
  </si>
  <si>
    <t>TOTAL COST LESS ABNORMALS</t>
  </si>
  <si>
    <t>Contractors Overheads and Profit</t>
  </si>
  <si>
    <t>Exc</t>
  </si>
  <si>
    <t>Sprinkler System</t>
  </si>
  <si>
    <t>OUTLINE COST PLAN</t>
  </si>
  <si>
    <t xml:space="preserve">Paving to houses </t>
  </si>
  <si>
    <t>Roads</t>
  </si>
  <si>
    <t>Parking Bays</t>
  </si>
  <si>
    <t>Preparatory work</t>
  </si>
  <si>
    <t>Garden furniture</t>
  </si>
  <si>
    <t>Planting</t>
  </si>
  <si>
    <t>External Works</t>
  </si>
  <si>
    <t xml:space="preserve">Dwelling costs </t>
  </si>
  <si>
    <t>To units</t>
  </si>
  <si>
    <t>No pumping stations to sewerage included</t>
  </si>
  <si>
    <t>Door set; main entrance door; screen to side</t>
  </si>
  <si>
    <t>Number of Residential units</t>
  </si>
  <si>
    <t>Post Contract Design Fees</t>
  </si>
  <si>
    <t>Post Contract Fees &amp; Charges</t>
  </si>
  <si>
    <t>HIGH LEVEL COST PLAN</t>
  </si>
  <si>
    <t>“The outbreak of the Novel Coronavirus (COVID-19), declared by the World Health Organisation as a “Global Pandemic” on the 11th March 2020, has impacted global financial markets. Travel restrictions have been implemented by many countries.  
“Market activity is being impacted in many sectors. As at the estimate date we consider that we can attach less weight to previous market evidence for comparison purposes to fully inform opinions of cost.  Indeed, the current response to COVID-19 means that we are faced with an unprecedented set of circumstances on which to base a judgement.
“Our estimates(s) is / are therefore provided on the basis of estimation as at 4th Quarter 2020. Consequently, less certainty – and a higher degree of caution – should be attached to our estimation than would normally be the case. Given the unknown future impact that COVID-19 might have on the construction market we recommend that you keep the estimate of this proposed scheme under frequent review.”</t>
  </si>
  <si>
    <t>PLOT 1</t>
  </si>
  <si>
    <t>PLOT 2</t>
  </si>
  <si>
    <t>PLOT 3</t>
  </si>
  <si>
    <t>PLOT 4</t>
  </si>
  <si>
    <t>PLOT 5</t>
  </si>
  <si>
    <t>PLOT 6</t>
  </si>
  <si>
    <t>PLOT 7</t>
  </si>
  <si>
    <t>PLOT 8</t>
  </si>
  <si>
    <t>PLOT 9</t>
  </si>
  <si>
    <t>Stairs; two Flight</t>
  </si>
  <si>
    <t>Brickwork</t>
  </si>
  <si>
    <t>Stone Cills</t>
  </si>
  <si>
    <t>Bi Fold Doors / Patio</t>
  </si>
  <si>
    <t>Pump</t>
  </si>
  <si>
    <t>Stone walling</t>
  </si>
  <si>
    <t>Sum</t>
  </si>
  <si>
    <t>EO Tiling</t>
  </si>
  <si>
    <t>inc</t>
  </si>
  <si>
    <t>Driveway</t>
  </si>
  <si>
    <t>Patio</t>
  </si>
  <si>
    <t>Blockpaving</t>
  </si>
  <si>
    <t>Stone slabs</t>
  </si>
  <si>
    <t>Garage</t>
  </si>
  <si>
    <t>Stone wall repair</t>
  </si>
  <si>
    <t>Pitched roof coverings; slate tiles</t>
  </si>
  <si>
    <t>Roof lights</t>
  </si>
  <si>
    <t>Feature / Chimneys</t>
  </si>
  <si>
    <t>COST ALLOCATED</t>
  </si>
  <si>
    <t>TOTAL ABNORMAL</t>
  </si>
  <si>
    <t>DEMO</t>
  </si>
  <si>
    <t>Fitted Wardrobes</t>
  </si>
  <si>
    <t>Repair only provisional allowance for stone wall repair</t>
  </si>
  <si>
    <t>Provisional Allowance</t>
  </si>
  <si>
    <t>Water &amp; Drainage search plans.pdf</t>
  </si>
  <si>
    <t>Expedite Project Services Ltd Mail - Fwd_ New Site.pdf</t>
  </si>
  <si>
    <t xml:space="preserve">Site Acquisition Costs </t>
  </si>
  <si>
    <t xml:space="preserve">Abnormal incoming services </t>
  </si>
  <si>
    <t>Professional Fees</t>
  </si>
  <si>
    <t>Site Boundary Treatments</t>
  </si>
  <si>
    <t>Planning Fees</t>
  </si>
  <si>
    <t>VAT</t>
  </si>
  <si>
    <t>Transport levies</t>
  </si>
  <si>
    <t>Traffic Management</t>
  </si>
  <si>
    <t>Service diversions uness noted in provisional allowances</t>
  </si>
  <si>
    <t>CIL Contribution / Section agreements</t>
  </si>
  <si>
    <t xml:space="preserve">Fees / direct costs incurred by the Client </t>
  </si>
  <si>
    <t>Inflation / market issues around COVID 19 and Brexit</t>
  </si>
  <si>
    <t>Ground remediation costs</t>
  </si>
  <si>
    <t>Archaeology</t>
  </si>
  <si>
    <t xml:space="preserve">Invasive plants </t>
  </si>
  <si>
    <t>Works outside of site boundary</t>
  </si>
  <si>
    <t>Contamination Disposal</t>
  </si>
  <si>
    <t>Marketing and sales fees</t>
  </si>
  <si>
    <t>Section agreement fees and charges</t>
  </si>
  <si>
    <t>Finance charges</t>
  </si>
  <si>
    <t>Management, operational and staff charges</t>
  </si>
  <si>
    <t>Abnormal, unknown, contaminated land</t>
  </si>
  <si>
    <t>Highways works and entrance outside of red line</t>
  </si>
  <si>
    <t>Any renewable energy requirements</t>
  </si>
  <si>
    <t>Onerous planning conditions</t>
  </si>
  <si>
    <t xml:space="preserve">Prov allowances included for SABS SUDS </t>
  </si>
  <si>
    <t>Abnormal schedule includes for extra over costs and or 100% cost for provisional allowances</t>
  </si>
  <si>
    <t>Contingency</t>
  </si>
  <si>
    <t>Land at Bolston House, Boviston, Cardiff</t>
  </si>
  <si>
    <t xml:space="preserve">Plasterboard to ceilings; 1nr 12.5mm layers of </t>
  </si>
  <si>
    <t>Bradstone Stone work</t>
  </si>
  <si>
    <t>Polyfloor  GF Only and bathrooms</t>
  </si>
  <si>
    <t>Driveway / Forecourt</t>
  </si>
  <si>
    <t>Total of driveway</t>
  </si>
  <si>
    <t>Paving to houses-rear</t>
  </si>
  <si>
    <t>Paving to houses-front</t>
  </si>
  <si>
    <t>Road humps</t>
  </si>
  <si>
    <t xml:space="preserve">Timber fence; 1.8m </t>
  </si>
  <si>
    <t>Ranch fence</t>
  </si>
  <si>
    <t>Turf</t>
  </si>
  <si>
    <t>Trees</t>
  </si>
  <si>
    <t>Hedges</t>
  </si>
  <si>
    <t>Refuse collection point</t>
  </si>
  <si>
    <t>Paving to Houses-Rear</t>
  </si>
  <si>
    <t>Paving to Houses-Front</t>
  </si>
  <si>
    <t>Road Entrance - Bellmouth</t>
  </si>
  <si>
    <t>Recycle bin store</t>
  </si>
  <si>
    <t>Connection to public drainage</t>
  </si>
  <si>
    <t>Total of refuse collection point</t>
  </si>
  <si>
    <t xml:space="preserve">Garage Construction </t>
  </si>
  <si>
    <t>Page no.</t>
  </si>
  <si>
    <t>£</t>
  </si>
  <si>
    <t>(mid range)</t>
  </si>
  <si>
    <t>600mmx1000mm deep</t>
  </si>
  <si>
    <t>Notes</t>
  </si>
  <si>
    <t>Spon's 2019</t>
  </si>
  <si>
    <t xml:space="preserve">EO Mini Piles; 300mm dia </t>
  </si>
  <si>
    <t xml:space="preserve">Set up at each pile position </t>
  </si>
  <si>
    <t>Pile tests</t>
  </si>
  <si>
    <t>Engineer brick x2,</t>
  </si>
  <si>
    <t>£54.07/3= £18 /m /one side; at 300mm height</t>
  </si>
  <si>
    <t>composite floor comprising ec and steel deck; 1.2mm thick re-entrant type deck;150mm thick</t>
  </si>
  <si>
    <t>75mm thick</t>
  </si>
  <si>
    <t>timber roof trusses &amp; natural Welsh slate coverings</t>
  </si>
  <si>
    <t xml:space="preserve">Glass fibre roll; 200mm thick </t>
  </si>
  <si>
    <t xml:space="preserve">polycarbonate rooflight; manual opening </t>
  </si>
  <si>
    <t xml:space="preserve">single layer polymer roofing membrane with tapered insulation </t>
  </si>
  <si>
    <t>Balustrade and handrail with glass infill panels</t>
  </si>
  <si>
    <t>Cavity wall; machine-made facing</t>
  </si>
  <si>
    <t>Facing brick</t>
  </si>
  <si>
    <t>Traditional walling</t>
  </si>
  <si>
    <t>Windows; steel ; powder coated;</t>
  </si>
  <si>
    <t>Composite aluminium /timber door</t>
  </si>
  <si>
    <t>Steelr door; double</t>
  </si>
  <si>
    <t>Fire doors; 30 miin RF</t>
  </si>
  <si>
    <t>one mist and two coats emulsion paint</t>
  </si>
  <si>
    <t xml:space="preserve">ceramic tiles; medium to high quality </t>
  </si>
  <si>
    <t>glazed ceramic tile' anti-slip</t>
  </si>
  <si>
    <t>vinyl safety flooring; 2-2.5mm thick</t>
  </si>
  <si>
    <t>25mmx144mm; mould</t>
  </si>
  <si>
    <t xml:space="preserve">12.5mm Gyproc board </t>
  </si>
  <si>
    <t>one mist and two costs emulsion paint</t>
  </si>
  <si>
    <t>wc</t>
  </si>
  <si>
    <t>sink</t>
  </si>
  <si>
    <t>bath</t>
  </si>
  <si>
    <t>Front garden ; 300mm topsoil</t>
  </si>
  <si>
    <t>Rear garden ; 600mm topsoil</t>
  </si>
  <si>
    <t>Standard root balled tree</t>
  </si>
  <si>
    <t>Shrubbed planting</t>
  </si>
  <si>
    <t>cross -boarded fencing</t>
  </si>
  <si>
    <t>imported topsoil</t>
  </si>
  <si>
    <t>Service connections</t>
  </si>
  <si>
    <t>&lt;1m</t>
  </si>
  <si>
    <t>150mmx305mm; half battered</t>
  </si>
  <si>
    <t>125mmx255mm</t>
  </si>
  <si>
    <t>100mm</t>
  </si>
  <si>
    <t>60mm</t>
  </si>
  <si>
    <t>150mm hardcore</t>
  </si>
  <si>
    <t>Turning point, block</t>
  </si>
  <si>
    <t>Granite setts; 200mmx100mm</t>
  </si>
  <si>
    <t>Brick pavior</t>
  </si>
  <si>
    <t>block paving</t>
  </si>
  <si>
    <t>Concrete slab; 20m2</t>
  </si>
  <si>
    <t>Summary of External Works &amp; Landscaping</t>
  </si>
  <si>
    <t>TPI</t>
  </si>
  <si>
    <t>Location</t>
  </si>
  <si>
    <t>Total Revised Rate</t>
  </si>
  <si>
    <t>M&amp;E Spons 2019 book - sanitary excluded as included above - rates included are disposal £12, water £32, heating £40, venitaltion £42</t>
  </si>
  <si>
    <t>M&amp;E Spons 2019 book, £70, fire £26, comms £23.</t>
  </si>
  <si>
    <t>Insulation in roof space, 200mm thick</t>
  </si>
  <si>
    <t>Garden gates</t>
  </si>
  <si>
    <t>Prov Sum</t>
  </si>
  <si>
    <r>
      <t>m</t>
    </r>
    <r>
      <rPr>
        <vertAlign val="superscript"/>
        <sz val="11"/>
        <rFont val="Calibri"/>
        <family val="2"/>
      </rPr>
      <t>2</t>
    </r>
  </si>
  <si>
    <r>
      <t xml:space="preserve">Kitchen; fully fitted; </t>
    </r>
    <r>
      <rPr>
        <b/>
        <sz val="11"/>
        <rFont val="Calibri"/>
        <family val="2"/>
      </rPr>
      <t xml:space="preserve"> (Provisional Sum)</t>
    </r>
  </si>
  <si>
    <r>
      <t xml:space="preserve">White goods </t>
    </r>
    <r>
      <rPr>
        <b/>
        <sz val="11"/>
        <rFont val="Calibri"/>
        <family val="2"/>
      </rPr>
      <t>(Provisional Sum)</t>
    </r>
  </si>
  <si>
    <t>AG</t>
  </si>
  <si>
    <t>Cut and Fill or retaining wall structures</t>
  </si>
  <si>
    <t>WPD Diversion and Transformer</t>
  </si>
  <si>
    <t>Prov sum</t>
  </si>
  <si>
    <t>Preparatory works, cutting grass, tree removal</t>
  </si>
  <si>
    <t>Relocate poles  (BT)</t>
  </si>
  <si>
    <t>Prov Sum - based on WPD Quote email</t>
  </si>
  <si>
    <t>Prov Allowances as noted</t>
  </si>
  <si>
    <t>NC</t>
  </si>
  <si>
    <t>Electricity  (incl Below)</t>
  </si>
  <si>
    <t>Master Summary - External Works only</t>
  </si>
  <si>
    <t>Any works associated with the construction on the housing units and demolition</t>
  </si>
  <si>
    <t>Stonework walling</t>
  </si>
  <si>
    <t>Lm</t>
  </si>
  <si>
    <t>Entrance gates</t>
  </si>
  <si>
    <t>All costs are based on 4th Qtr 2021</t>
  </si>
  <si>
    <t>EPS have been commissioned by Portabella to act as EA/QS for the Design and Build of a 14 residential units at Bolston House however this cost plan only evaluates the external works</t>
  </si>
  <si>
    <t>Walls; 0.5m height; stonework</t>
  </si>
  <si>
    <t>Walls; 1.8m height; stonework</t>
  </si>
  <si>
    <t>Footpath adjustment, bellmouth and traffic managment and the like</t>
  </si>
  <si>
    <t>Stonework walls ; site entrance, including piers</t>
  </si>
  <si>
    <t>This cost estimate is for the External works associated with the above new build scheme</t>
  </si>
  <si>
    <t>ALL PLOTS</t>
  </si>
  <si>
    <t>External Works, Drainage, Abnormals and Services</t>
  </si>
  <si>
    <t>Roof structure</t>
  </si>
  <si>
    <t>Roof coverings</t>
  </si>
  <si>
    <t>Timber roof trusses and bracings only; plan area; 75 mm × 50 mm</t>
  </si>
  <si>
    <t xml:space="preserve">concrete troughed or bold roll interlocking tiles; sloping </t>
  </si>
  <si>
    <t>uPVC gutter</t>
  </si>
  <si>
    <t>uPVC downpipe</t>
  </si>
  <si>
    <t>Bat mitigation</t>
  </si>
  <si>
    <t>Walls; 1m height; stonework</t>
  </si>
  <si>
    <t>SP612 - P63  Proposed Landscape Intents Plan.pdf</t>
  </si>
  <si>
    <t>Stone wall repair (West Boundary)</t>
  </si>
  <si>
    <t>Substation Base</t>
  </si>
  <si>
    <t>Substation Housing</t>
  </si>
  <si>
    <t>Substation base</t>
  </si>
  <si>
    <t xml:space="preserve">SW Hydrobreak Chambers </t>
  </si>
  <si>
    <t>SW Inspection Chamber 225mm dia</t>
  </si>
  <si>
    <t>SW Inspection Chamber 450mm dia</t>
  </si>
  <si>
    <t>SW Flow Control Chambers</t>
  </si>
  <si>
    <t>Spons EW&amp;L</t>
  </si>
  <si>
    <t>LQ Rate uplifted</t>
  </si>
  <si>
    <t>FW Inspection Chamber 225mm dia</t>
  </si>
  <si>
    <t>Connection to RWP/Gullies etc</t>
  </si>
  <si>
    <t>Connection to SVP/FS etc</t>
  </si>
  <si>
    <t>Road gullies</t>
  </si>
  <si>
    <t>Spons CE&amp;H</t>
  </si>
  <si>
    <t>SW 600mm Catchpit Chambers 600mm dia</t>
  </si>
  <si>
    <t>SW Filter Drains 150mm dia</t>
  </si>
  <si>
    <t>SW Drainage Runs 100mm dia</t>
  </si>
  <si>
    <t>FW Drainage Runs 100mm dia</t>
  </si>
  <si>
    <t>FW Drainage Runs 150mm dia</t>
  </si>
  <si>
    <t>Slot drain with silt boxes</t>
  </si>
  <si>
    <t>250/251</t>
  </si>
  <si>
    <t>Surface and foul water</t>
  </si>
  <si>
    <t>Allowance for fittings</t>
  </si>
  <si>
    <t>SAB Allowances Eo Unknown</t>
  </si>
  <si>
    <t>Quote for sud planter</t>
  </si>
  <si>
    <t>Rain garden planters above</t>
  </si>
  <si>
    <t>Rain garden planters below</t>
  </si>
  <si>
    <t>Unknown</t>
  </si>
  <si>
    <t>Break out existing tarmacadam surface and kerbs</t>
  </si>
  <si>
    <t>EW&amp;L</t>
  </si>
  <si>
    <t>Site Entrance Bellmouth</t>
  </si>
  <si>
    <t>Site Entrance Footpath</t>
  </si>
  <si>
    <t>Quote from TR33</t>
  </si>
  <si>
    <t>Disconnection of exisiting foul drainage incl excavation and backfill</t>
  </si>
  <si>
    <t>Cost Plan Number 8</t>
  </si>
  <si>
    <t>6709-BHP-XX-XX-DR-C-(50)001_P02 - DRAINAGE PLAN.pdf</t>
  </si>
  <si>
    <t>1401-007-C.pdf</t>
  </si>
  <si>
    <t>COST PLAN NUMBER 8</t>
  </si>
  <si>
    <t>Highway resurfacing</t>
  </si>
  <si>
    <t>Date 17th June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</si>
</sst>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Red]\-&quot;£&quot;#,##0"/>
    <numFmt numFmtId="8" formatCode="&quot;£&quot;#,##0.00;[Red]\-&quot;£&quot;#,##0.00"/>
    <numFmt numFmtId="43" formatCode="_-* #,##0.00_-;\-* #,##0.00_-;_-* &quot;-&quot;??_-;_-@_-"/>
    <numFmt numFmtId="164" formatCode="_(&quot;£&quot;* #,##0.00_);_(&quot;£&quot;* \(#,##0.00\);_(&quot;£&quot;* &quot;-&quot;??_);_(@_)"/>
    <numFmt numFmtId="165" formatCode="_(* #,##0.00_);_(* \(#,##0.00\);_(* &quot;-&quot;??_);_(@_)"/>
    <numFmt numFmtId="166" formatCode="0.0"/>
    <numFmt numFmtId="167" formatCode="_-* #,##0.00_-;\-* #,##0.00_-;_-* &quot;-&quot;??_-;_-@"/>
    <numFmt numFmtId="168" formatCode="&quot;£&quot;#,##0"/>
    <numFmt numFmtId="169" formatCode="_-&quot;£&quot;* #,##0.00_-;\-&quot;£&quot;* #,##0.00_-;_-&quot;£&quot;* &quot;-&quot;??_-;_-@"/>
    <numFmt numFmtId="170" formatCode="#,##0_ ;[Red]\-#,##0\ "/>
    <numFmt numFmtId="171" formatCode="0.0%"/>
    <numFmt numFmtId="172" formatCode="&quot;£&quot;#,##0.00"/>
    <numFmt numFmtId="173" formatCode="dd/mm/yy"/>
    <numFmt numFmtId="174" formatCode="d/m/yyyy"/>
  </numFmts>
  <fonts count="66">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rgb="FF000000"/>
      <name val="Calibri"/>
      <family val="2"/>
    </font>
    <font>
      <sz val="10"/>
      <color rgb="FF000000"/>
      <name val="Calibri"/>
      <family val="2"/>
    </font>
    <font>
      <sz val="11"/>
      <name val="Calibri"/>
      <family val="2"/>
    </font>
    <font>
      <b/>
      <sz val="11"/>
      <color rgb="FF000000"/>
      <name val="Calibri"/>
      <family val="2"/>
    </font>
    <font>
      <b/>
      <u/>
      <sz val="11"/>
      <color rgb="FF000000"/>
      <name val="Calibri"/>
      <family val="2"/>
    </font>
    <font>
      <b/>
      <u/>
      <sz val="11"/>
      <color rgb="FF000000"/>
      <name val="Calibri"/>
      <family val="2"/>
    </font>
    <font>
      <b/>
      <sz val="11"/>
      <name val="Calibri"/>
      <family val="2"/>
    </font>
    <font>
      <sz val="11"/>
      <color rgb="FFDD0806"/>
      <name val="Calibri"/>
      <family val="2"/>
    </font>
    <font>
      <b/>
      <u/>
      <sz val="11"/>
      <color rgb="FF000000"/>
      <name val="Calibri"/>
      <family val="2"/>
    </font>
    <font>
      <b/>
      <u/>
      <sz val="11"/>
      <color rgb="FF000000"/>
      <name val="Calibri"/>
      <family val="2"/>
    </font>
    <font>
      <b/>
      <u/>
      <sz val="11"/>
      <color rgb="FF000000"/>
      <name val="Calibri"/>
      <family val="2"/>
    </font>
    <font>
      <vertAlign val="superscript"/>
      <sz val="11"/>
      <color rgb="FF000000"/>
      <name val="Calibri"/>
      <family val="2"/>
    </font>
    <font>
      <sz val="11"/>
      <color rgb="FF000000"/>
      <name val="Calibri"/>
      <family val="2"/>
    </font>
    <font>
      <sz val="12"/>
      <color theme="1"/>
      <name val="Calibri"/>
      <family val="2"/>
      <charset val="128"/>
      <scheme val="minor"/>
    </font>
    <font>
      <u/>
      <sz val="11"/>
      <color theme="10"/>
      <name val="Calibri"/>
      <family val="2"/>
    </font>
    <font>
      <sz val="12"/>
      <name val="Calibri"/>
      <family val="2"/>
    </font>
    <font>
      <b/>
      <sz val="12"/>
      <color rgb="FF000000"/>
      <name val="Calibri"/>
      <family val="2"/>
    </font>
    <font>
      <sz val="10"/>
      <name val="Arial"/>
      <family val="2"/>
    </font>
    <font>
      <sz val="12"/>
      <color rgb="FF7F7F7F"/>
      <name val="Calibri"/>
      <family val="2"/>
    </font>
    <font>
      <b/>
      <sz val="12"/>
      <name val="Calibri"/>
      <family val="2"/>
    </font>
    <font>
      <b/>
      <u/>
      <sz val="12"/>
      <name val="Calibri"/>
      <family val="2"/>
    </font>
    <font>
      <sz val="11"/>
      <color theme="1"/>
      <name val="Calibri"/>
      <family val="2"/>
      <scheme val="minor"/>
    </font>
    <font>
      <sz val="10"/>
      <name val="Arial"/>
      <family val="2"/>
    </font>
    <font>
      <sz val="11"/>
      <color rgb="FF000000"/>
      <name val="Calibri"/>
      <family val="2"/>
    </font>
    <font>
      <sz val="11"/>
      <color theme="1"/>
      <name val="Calibri"/>
      <family val="2"/>
    </font>
    <font>
      <b/>
      <sz val="11"/>
      <color theme="1"/>
      <name val="Calibri"/>
      <family val="2"/>
    </font>
    <font>
      <b/>
      <sz val="11"/>
      <color theme="1"/>
      <name val="Calibri"/>
      <family val="2"/>
      <scheme val="minor"/>
    </font>
    <font>
      <b/>
      <sz val="11"/>
      <color rgb="FF000000"/>
      <name val="Calibri"/>
      <family val="2"/>
      <scheme val="minor"/>
    </font>
    <font>
      <b/>
      <u/>
      <sz val="11"/>
      <color theme="1"/>
      <name val="Calibri"/>
      <family val="2"/>
      <scheme val="minor"/>
    </font>
    <font>
      <sz val="11"/>
      <color rgb="FF000000"/>
      <name val="Calibri"/>
      <family val="2"/>
      <scheme val="minor"/>
    </font>
    <font>
      <sz val="11"/>
      <name val="Calibri"/>
      <family val="2"/>
      <scheme val="minor"/>
    </font>
    <font>
      <sz val="10"/>
      <name val="Calibri"/>
      <family val="2"/>
    </font>
    <font>
      <sz val="7"/>
      <name val="Arial Narrow"/>
      <family val="2"/>
    </font>
    <font>
      <sz val="10"/>
      <color rgb="FF003366"/>
      <name val="Calibri"/>
      <family val="2"/>
    </font>
    <font>
      <b/>
      <sz val="10"/>
      <color rgb="FF003366"/>
      <name val="Calibri"/>
      <family val="2"/>
    </font>
    <font>
      <b/>
      <sz val="18"/>
      <color rgb="FF003366"/>
      <name val="Calibri"/>
      <family val="2"/>
    </font>
    <font>
      <b/>
      <sz val="20"/>
      <color rgb="FF003366"/>
      <name val="Calibri"/>
      <family val="2"/>
    </font>
    <font>
      <b/>
      <sz val="22"/>
      <color rgb="FF003366"/>
      <name val="Calibri"/>
      <family val="2"/>
    </font>
    <font>
      <sz val="10"/>
      <color theme="1"/>
      <name val="Calibri"/>
      <family val="2"/>
      <scheme val="minor"/>
    </font>
    <font>
      <sz val="11"/>
      <color rgb="FF000000"/>
      <name val="Calibri (Body)"/>
    </font>
    <font>
      <sz val="11"/>
      <color theme="1"/>
      <name val="Calibri (Body)"/>
    </font>
    <font>
      <b/>
      <u/>
      <sz val="12"/>
      <color rgb="FF000000"/>
      <name val="Calibri"/>
      <family val="2"/>
    </font>
    <font>
      <sz val="11"/>
      <color rgb="FF000000"/>
      <name val="Calibri"/>
      <family val="2"/>
    </font>
    <font>
      <sz val="11"/>
      <color rgb="FF000000"/>
      <name val="Calibri"/>
      <family val="2"/>
    </font>
    <font>
      <b/>
      <sz val="12"/>
      <color rgb="FFFF0000"/>
      <name val="Calibri"/>
      <family val="2"/>
    </font>
    <font>
      <sz val="12"/>
      <color rgb="FFFF0000"/>
      <name val="Calibri"/>
      <family val="2"/>
    </font>
    <font>
      <sz val="11"/>
      <color rgb="FFFF0000"/>
      <name val="Calibri"/>
      <family val="2"/>
    </font>
    <font>
      <b/>
      <u/>
      <sz val="11"/>
      <name val="Calibri"/>
      <family val="2"/>
    </font>
    <font>
      <i/>
      <sz val="11"/>
      <name val="Calibri"/>
      <family val="2"/>
    </font>
    <font>
      <vertAlign val="superscript"/>
      <sz val="11"/>
      <name val="Calibri"/>
      <family val="2"/>
    </font>
    <font>
      <sz val="11"/>
      <name val="Calibri (Body)_x0000_"/>
    </font>
    <font>
      <b/>
      <sz val="11"/>
      <name val="Calibri (Body)_x0000_"/>
    </font>
    <font>
      <b/>
      <u/>
      <sz val="11"/>
      <name val="Calibri (Body)_x0000_"/>
    </font>
    <font>
      <i/>
      <sz val="11"/>
      <name val="Calibri (Body)_x0000_"/>
    </font>
    <font>
      <sz val="11"/>
      <color rgb="FF000000"/>
      <name val="Calibri"/>
      <family val="2"/>
    </font>
    <font>
      <sz val="11"/>
      <name val="Calibri (Body)"/>
    </font>
    <font>
      <b/>
      <u/>
      <sz val="11"/>
      <name val="Calibri"/>
      <family val="2"/>
      <scheme val="minor"/>
    </font>
  </fonts>
  <fills count="32">
    <fill>
      <patternFill patternType="none"/>
    </fill>
    <fill>
      <patternFill patternType="gray125"/>
    </fill>
    <fill>
      <patternFill patternType="solid">
        <fgColor rgb="FFDDD9C3"/>
        <bgColor rgb="FFDDD9C3"/>
      </patternFill>
    </fill>
    <fill>
      <patternFill patternType="solid">
        <fgColor rgb="FFFCF305"/>
        <bgColor rgb="FFFCF305"/>
      </patternFill>
    </fill>
    <fill>
      <patternFill patternType="solid">
        <fgColor rgb="FFDD0806"/>
        <bgColor rgb="FFDD0806"/>
      </patternFill>
    </fill>
    <fill>
      <patternFill patternType="solid">
        <fgColor rgb="FFCCFFCC"/>
        <bgColor rgb="FFCCFFCC"/>
      </patternFill>
    </fill>
    <fill>
      <patternFill patternType="solid">
        <fgColor rgb="FFFFF58C"/>
        <bgColor rgb="FFFFF58C"/>
      </patternFill>
    </fill>
    <fill>
      <patternFill patternType="solid">
        <fgColor theme="4" tint="0.39997558519241921"/>
        <bgColor rgb="FFDDD9C3"/>
      </patternFill>
    </fill>
    <fill>
      <patternFill patternType="solid">
        <fgColor theme="4" tint="0.39997558519241921"/>
        <bgColor rgb="FFE5DFEC"/>
      </patternFill>
    </fill>
    <fill>
      <patternFill patternType="solid">
        <fgColor rgb="FFFFFF00"/>
        <bgColor indexed="64"/>
      </patternFill>
    </fill>
    <fill>
      <patternFill patternType="solid">
        <fgColor theme="4" tint="0.79998168889431442"/>
        <bgColor indexed="64"/>
      </patternFill>
    </fill>
    <fill>
      <patternFill patternType="solid">
        <fgColor theme="4" tint="0.79998168889431442"/>
        <bgColor rgb="FFDAEEF3"/>
      </patternFill>
    </fill>
    <fill>
      <patternFill patternType="solid">
        <fgColor theme="9" tint="0.39997558519241921"/>
        <bgColor indexed="64"/>
      </patternFill>
    </fill>
    <fill>
      <patternFill patternType="solid">
        <fgColor theme="9" tint="0.39997558519241921"/>
        <bgColor rgb="FFFCF305"/>
      </patternFill>
    </fill>
    <fill>
      <patternFill patternType="solid">
        <fgColor rgb="FFFFFF00"/>
        <bgColor rgb="FFFCF305"/>
      </patternFill>
    </fill>
    <fill>
      <patternFill patternType="solid">
        <fgColor theme="9" tint="0.79998168889431442"/>
        <bgColor rgb="FFE5DFEC"/>
      </patternFill>
    </fill>
    <fill>
      <patternFill patternType="solid">
        <fgColor theme="8" tint="0.79998168889431442"/>
        <bgColor rgb="FFDDD9C3"/>
      </patternFill>
    </fill>
    <fill>
      <patternFill patternType="solid">
        <fgColor theme="8" tint="0.79998168889431442"/>
        <bgColor rgb="FFE5DFEC"/>
      </patternFill>
    </fill>
    <fill>
      <patternFill patternType="solid">
        <fgColor theme="7" tint="0.79998168889431442"/>
        <bgColor rgb="FFDDD9C3"/>
      </patternFill>
    </fill>
    <fill>
      <patternFill patternType="solid">
        <fgColor theme="7" tint="0.79998168889431442"/>
        <bgColor rgb="FFE5DFEC"/>
      </patternFill>
    </fill>
    <fill>
      <patternFill patternType="solid">
        <fgColor theme="5" tint="0.79998168889431442"/>
        <bgColor rgb="FFDDD9C3"/>
      </patternFill>
    </fill>
    <fill>
      <patternFill patternType="solid">
        <fgColor theme="5" tint="0.79998168889431442"/>
        <bgColor rgb="FFE5DFEC"/>
      </patternFill>
    </fill>
    <fill>
      <patternFill patternType="solid">
        <fgColor theme="4" tint="0.79998168889431442"/>
        <bgColor rgb="FFDDD9C3"/>
      </patternFill>
    </fill>
    <fill>
      <patternFill patternType="solid">
        <fgColor theme="4" tint="0.79998168889431442"/>
        <bgColor rgb="FFE5DFEC"/>
      </patternFill>
    </fill>
    <fill>
      <patternFill patternType="solid">
        <fgColor theme="2" tint="-9.9978637043366805E-2"/>
        <bgColor rgb="FFDDD9C3"/>
      </patternFill>
    </fill>
    <fill>
      <patternFill patternType="solid">
        <fgColor theme="2" tint="-9.9978637043366805E-2"/>
        <bgColor rgb="FFE5DFEC"/>
      </patternFill>
    </fill>
    <fill>
      <patternFill patternType="solid">
        <fgColor theme="8"/>
        <bgColor rgb="FFDDD9C3"/>
      </patternFill>
    </fill>
    <fill>
      <patternFill patternType="solid">
        <fgColor theme="8"/>
        <bgColor rgb="FFE5DFEC"/>
      </patternFill>
    </fill>
    <fill>
      <patternFill patternType="solid">
        <fgColor theme="9" tint="0.79998168889431442"/>
        <bgColor rgb="FFDDD9C3"/>
      </patternFill>
    </fill>
    <fill>
      <patternFill patternType="solid">
        <fgColor rgb="FFFFFF00"/>
        <bgColor rgb="FFDDD9C3"/>
      </patternFill>
    </fill>
    <fill>
      <patternFill patternType="solid">
        <fgColor rgb="FFFFFF00"/>
        <bgColor rgb="FFE5DFEC"/>
      </patternFill>
    </fill>
    <fill>
      <patternFill patternType="solid">
        <fgColor rgb="FF0070C0"/>
        <bgColor indexed="64"/>
      </patternFill>
    </fill>
  </fills>
  <borders count="76">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style="double">
        <color rgb="FF000000"/>
      </top>
      <bottom style="double">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style="double">
        <color rgb="FF000000"/>
      </bottom>
      <diagonal/>
    </border>
    <border>
      <left style="double">
        <color rgb="FF000000"/>
      </left>
      <right style="double">
        <color rgb="FF000000"/>
      </right>
      <top style="double">
        <color rgb="FF000000"/>
      </top>
      <bottom style="double">
        <color rgb="FF000000"/>
      </bottom>
      <diagonal/>
    </border>
    <border>
      <left/>
      <right/>
      <top/>
      <bottom/>
      <diagonal/>
    </border>
    <border>
      <left/>
      <right style="thin">
        <color rgb="FF000000"/>
      </right>
      <top style="double">
        <color rgb="FF000000"/>
      </top>
      <bottom style="double">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double">
        <color indexed="64"/>
      </top>
      <bottom style="double">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double">
        <color indexed="64"/>
      </bottom>
      <diagonal/>
    </border>
    <border>
      <left/>
      <right style="thin">
        <color indexed="64"/>
      </right>
      <top style="double">
        <color indexed="64"/>
      </top>
      <bottom style="double">
        <color indexed="64"/>
      </bottom>
      <diagonal/>
    </border>
    <border>
      <left style="medium">
        <color rgb="FF000000"/>
      </left>
      <right style="slantDashDot">
        <color rgb="FF000000"/>
      </right>
      <top style="slantDashDot">
        <color rgb="FF000000"/>
      </top>
      <bottom style="slantDashDot">
        <color rgb="FF000000"/>
      </bottom>
      <diagonal/>
    </border>
    <border>
      <left style="medium">
        <color rgb="FF000000"/>
      </left>
      <right style="thin">
        <color rgb="FF000000"/>
      </right>
      <top style="slantDashDot">
        <color rgb="FF000000"/>
      </top>
      <bottom style="slantDashDot">
        <color rgb="FF000000"/>
      </bottom>
      <diagonal/>
    </border>
    <border>
      <left/>
      <right/>
      <top style="slantDashDot">
        <color rgb="FF000000"/>
      </top>
      <bottom style="slantDashDot">
        <color rgb="FF000000"/>
      </bottom>
      <diagonal/>
    </border>
    <border>
      <left style="slantDashDot">
        <color rgb="FF000000"/>
      </left>
      <right/>
      <top style="slantDashDot">
        <color rgb="FF000000"/>
      </top>
      <bottom style="slantDashDot">
        <color rgb="FF000000"/>
      </bottom>
      <diagonal/>
    </border>
    <border>
      <left style="thin">
        <color indexed="64"/>
      </left>
      <right style="thin">
        <color indexed="64"/>
      </right>
      <top/>
      <bottom/>
      <diagonal/>
    </border>
    <border>
      <left/>
      <right style="thin">
        <color rgb="FF000000"/>
      </right>
      <top style="slantDashDot">
        <color rgb="FF000000"/>
      </top>
      <bottom style="slantDashDot">
        <color rgb="FF000000"/>
      </bottom>
      <diagonal/>
    </border>
    <border>
      <left style="thin">
        <color indexed="64"/>
      </left>
      <right/>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thin">
        <color indexed="64"/>
      </top>
      <bottom/>
      <diagonal/>
    </border>
    <border>
      <left style="medium">
        <color rgb="FF000000"/>
      </left>
      <right style="medium">
        <color rgb="FF000000"/>
      </right>
      <top/>
      <bottom/>
      <diagonal/>
    </border>
    <border>
      <left style="medium">
        <color rgb="FF000000"/>
      </left>
      <right style="medium">
        <color rgb="FF000000"/>
      </right>
      <top/>
      <bottom style="thin">
        <color indexed="64"/>
      </bottom>
      <diagonal/>
    </border>
    <border>
      <left style="medium">
        <color rgb="FF000000"/>
      </left>
      <right style="medium">
        <color rgb="FF000000"/>
      </right>
      <top/>
      <bottom style="thin">
        <color rgb="FF000000"/>
      </bottom>
      <diagonal/>
    </border>
    <border>
      <left style="medium">
        <color indexed="64"/>
      </left>
      <right style="medium">
        <color indexed="64"/>
      </right>
      <top style="medium">
        <color indexed="64"/>
      </top>
      <bottom/>
      <diagonal/>
    </border>
    <border>
      <left style="medium">
        <color indexed="64"/>
      </left>
      <right style="medium">
        <color rgb="FF000000"/>
      </right>
      <top style="medium">
        <color indexed="64"/>
      </top>
      <bottom/>
      <diagonal/>
    </border>
    <border>
      <left style="medium">
        <color indexed="64"/>
      </left>
      <right style="medium">
        <color indexed="64"/>
      </right>
      <top/>
      <bottom/>
      <diagonal/>
    </border>
    <border>
      <left style="medium">
        <color indexed="64"/>
      </left>
      <right style="medium">
        <color rgb="FF000000"/>
      </right>
      <top/>
      <bottom/>
      <diagonal/>
    </border>
    <border>
      <left style="medium">
        <color indexed="64"/>
      </left>
      <right style="medium">
        <color indexed="64"/>
      </right>
      <top/>
      <bottom style="medium">
        <color indexed="64"/>
      </bottom>
      <diagonal/>
    </border>
    <border>
      <left style="medium">
        <color indexed="64"/>
      </left>
      <right style="medium">
        <color rgb="FF000000"/>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rgb="FF000000"/>
      </left>
      <right style="thin">
        <color rgb="FF000000"/>
      </right>
      <top style="thin">
        <color rgb="FF000000"/>
      </top>
      <bottom style="thin">
        <color indexed="64"/>
      </bottom>
      <diagonal/>
    </border>
    <border>
      <left style="thin">
        <color indexed="64"/>
      </left>
      <right/>
      <top style="thin">
        <color rgb="FF000000"/>
      </top>
      <bottom style="thin">
        <color indexed="64"/>
      </bottom>
      <diagonal/>
    </border>
    <border>
      <left style="medium">
        <color rgb="FF000000"/>
      </left>
      <right style="medium">
        <color rgb="FF000000"/>
      </right>
      <top style="thin">
        <color rgb="FF000000"/>
      </top>
      <bottom style="thin">
        <color indexed="64"/>
      </bottom>
      <diagonal/>
    </border>
    <border>
      <left/>
      <right style="thin">
        <color rgb="FF000000"/>
      </right>
      <top style="thin">
        <color rgb="FF000000"/>
      </top>
      <bottom style="thin">
        <color indexed="64"/>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style="slantDashDot">
        <color rgb="FF000000"/>
      </top>
      <bottom style="slantDashDot">
        <color rgb="FF000000"/>
      </bottom>
      <diagonal/>
    </border>
    <border>
      <left style="medium">
        <color rgb="FF000000"/>
      </left>
      <right/>
      <top style="slantDashDot">
        <color rgb="FF000000"/>
      </top>
      <bottom style="slantDashDot">
        <color rgb="FF000000"/>
      </bottom>
      <diagonal/>
    </border>
    <border>
      <left style="slantDashDot">
        <color rgb="FF000000"/>
      </left>
      <right style="medium">
        <color rgb="FF000000"/>
      </right>
      <top style="slantDashDot">
        <color rgb="FF000000"/>
      </top>
      <bottom style="slantDashDot">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2">
    <xf numFmtId="0" fontId="0" fillId="0" borderId="0"/>
    <xf numFmtId="0" fontId="22" fillId="0" borderId="18"/>
    <xf numFmtId="0" fontId="21" fillId="0" borderId="18"/>
    <xf numFmtId="0" fontId="23" fillId="0" borderId="18" applyNumberFormat="0" applyFill="0" applyBorder="0" applyAlignment="0" applyProtection="0"/>
    <xf numFmtId="0" fontId="26" fillId="0" borderId="18"/>
    <xf numFmtId="0" fontId="30" fillId="0" borderId="18"/>
    <xf numFmtId="0" fontId="31" fillId="0" borderId="18"/>
    <xf numFmtId="0" fontId="8" fillId="0" borderId="18"/>
    <xf numFmtId="0" fontId="21" fillId="0" borderId="18"/>
    <xf numFmtId="0" fontId="21" fillId="0" borderId="18"/>
    <xf numFmtId="0" fontId="32" fillId="0" borderId="18"/>
    <xf numFmtId="0" fontId="7" fillId="0" borderId="18"/>
    <xf numFmtId="0" fontId="6" fillId="0" borderId="18"/>
    <xf numFmtId="43" fontId="6" fillId="0" borderId="18" applyFont="0" applyFill="0" applyBorder="0" applyAlignment="0" applyProtection="0"/>
    <xf numFmtId="0" fontId="32" fillId="0" borderId="18"/>
    <xf numFmtId="165" fontId="21" fillId="0" borderId="18" applyFont="0" applyFill="0" applyBorder="0" applyAlignment="0" applyProtection="0"/>
    <xf numFmtId="0" fontId="4" fillId="0" borderId="18"/>
    <xf numFmtId="0" fontId="32" fillId="0" borderId="18"/>
    <xf numFmtId="165" fontId="51" fillId="0" borderId="0" applyFont="0" applyFill="0" applyBorder="0" applyAlignment="0" applyProtection="0"/>
    <xf numFmtId="0" fontId="52" fillId="0" borderId="18"/>
    <xf numFmtId="9" fontId="63" fillId="0" borderId="0" applyFont="0" applyFill="0" applyBorder="0" applyAlignment="0" applyProtection="0"/>
    <xf numFmtId="0" fontId="1" fillId="0" borderId="18"/>
  </cellStyleXfs>
  <cellXfs count="720">
    <xf numFmtId="0" fontId="0" fillId="0" borderId="0" xfId="0"/>
    <xf numFmtId="167" fontId="0" fillId="0" borderId="0" xfId="0" applyNumberFormat="1"/>
    <xf numFmtId="0" fontId="0" fillId="0" borderId="4" xfId="0" applyBorder="1"/>
    <xf numFmtId="0" fontId="12" fillId="0" borderId="0" xfId="0" applyFont="1" applyAlignment="1">
      <alignment horizontal="center"/>
    </xf>
    <xf numFmtId="0" fontId="12" fillId="0" borderId="0" xfId="0" applyFont="1"/>
    <xf numFmtId="167" fontId="0" fillId="0" borderId="0" xfId="0" applyNumberFormat="1" applyAlignment="1">
      <alignment horizontal="center" vertical="center"/>
    </xf>
    <xf numFmtId="167" fontId="0" fillId="0" borderId="0" xfId="0" applyNumberFormat="1" applyAlignment="1">
      <alignment horizontal="center"/>
    </xf>
    <xf numFmtId="167" fontId="0" fillId="0" borderId="8" xfId="0" applyNumberFormat="1" applyBorder="1"/>
    <xf numFmtId="167" fontId="0" fillId="0" borderId="10" xfId="0" applyNumberFormat="1" applyBorder="1" applyAlignment="1">
      <alignment horizontal="center" vertical="center"/>
    </xf>
    <xf numFmtId="0" fontId="14" fillId="0" borderId="0" xfId="0" applyFont="1"/>
    <xf numFmtId="0" fontId="0" fillId="0" borderId="0" xfId="0" applyAlignment="1">
      <alignment horizontal="center" vertical="center"/>
    </xf>
    <xf numFmtId="0" fontId="12" fillId="0" borderId="17" xfId="0" applyFont="1" applyBorder="1" applyAlignment="1">
      <alignment horizontal="center"/>
    </xf>
    <xf numFmtId="168" fontId="0" fillId="0" borderId="0" xfId="0" applyNumberFormat="1" applyAlignment="1">
      <alignment horizontal="right"/>
    </xf>
    <xf numFmtId="1" fontId="0" fillId="0" borderId="0" xfId="0" applyNumberFormat="1" applyAlignment="1">
      <alignment horizontal="center"/>
    </xf>
    <xf numFmtId="168" fontId="12" fillId="0" borderId="0" xfId="0" applyNumberFormat="1" applyFont="1" applyAlignment="1">
      <alignment horizontal="right"/>
    </xf>
    <xf numFmtId="168" fontId="12" fillId="0" borderId="11" xfId="0" applyNumberFormat="1" applyFont="1" applyBorder="1" applyAlignment="1">
      <alignment horizontal="right"/>
    </xf>
    <xf numFmtId="0" fontId="0" fillId="0" borderId="0" xfId="0" applyAlignment="1">
      <alignment wrapText="1"/>
    </xf>
    <xf numFmtId="0" fontId="12" fillId="2" borderId="12" xfId="0" applyFont="1" applyFill="1" applyBorder="1"/>
    <xf numFmtId="0" fontId="12" fillId="2" borderId="15" xfId="0" applyFont="1" applyFill="1" applyBorder="1"/>
    <xf numFmtId="0" fontId="0" fillId="0" borderId="10" xfId="0" applyBorder="1"/>
    <xf numFmtId="0" fontId="0" fillId="0" borderId="3" xfId="0" applyBorder="1"/>
    <xf numFmtId="0" fontId="0" fillId="0" borderId="8" xfId="0" applyBorder="1"/>
    <xf numFmtId="0" fontId="12" fillId="0" borderId="3" xfId="0" applyFont="1" applyBorder="1"/>
    <xf numFmtId="168" fontId="12" fillId="0" borderId="19" xfId="0" applyNumberFormat="1" applyFont="1" applyBorder="1" applyAlignment="1">
      <alignment horizontal="right"/>
    </xf>
    <xf numFmtId="167" fontId="0" fillId="0" borderId="2" xfId="0" applyNumberFormat="1" applyBorder="1" applyAlignment="1">
      <alignment horizontal="center" vertical="center"/>
    </xf>
    <xf numFmtId="0" fontId="0" fillId="0" borderId="6" xfId="0" applyBorder="1"/>
    <xf numFmtId="167" fontId="0" fillId="0" borderId="10" xfId="0" applyNumberFormat="1" applyBorder="1"/>
    <xf numFmtId="167" fontId="0" fillId="0" borderId="2" xfId="0" applyNumberFormat="1" applyBorder="1" applyAlignment="1">
      <alignment horizontal="center"/>
    </xf>
    <xf numFmtId="0" fontId="12" fillId="0" borderId="7" xfId="0" applyFont="1" applyBorder="1"/>
    <xf numFmtId="0" fontId="12" fillId="0" borderId="14" xfId="0" applyFont="1" applyBorder="1"/>
    <xf numFmtId="167" fontId="17" fillId="0" borderId="2" xfId="0" applyNumberFormat="1" applyFont="1" applyBorder="1" applyAlignment="1">
      <alignment horizontal="center" vertical="center"/>
    </xf>
    <xf numFmtId="0" fontId="18" fillId="0" borderId="3" xfId="0" applyFont="1" applyBorder="1"/>
    <xf numFmtId="167" fontId="0" fillId="0" borderId="2" xfId="0" applyNumberFormat="1" applyBorder="1"/>
    <xf numFmtId="167" fontId="0" fillId="0" borderId="9" xfId="0" applyNumberFormat="1" applyBorder="1" applyAlignment="1">
      <alignment horizontal="center" vertical="center"/>
    </xf>
    <xf numFmtId="167" fontId="12" fillId="0" borderId="0" xfId="0" applyNumberFormat="1" applyFont="1"/>
    <xf numFmtId="0" fontId="0" fillId="0" borderId="8" xfId="0" applyBorder="1" applyAlignment="1">
      <alignment horizontal="center" vertical="center"/>
    </xf>
    <xf numFmtId="167" fontId="0" fillId="0" borderId="8" xfId="0" applyNumberFormat="1" applyBorder="1" applyAlignment="1">
      <alignment horizontal="center" vertical="center"/>
    </xf>
    <xf numFmtId="167" fontId="0" fillId="0" borderId="9" xfId="0" applyNumberFormat="1" applyBorder="1"/>
    <xf numFmtId="0" fontId="12" fillId="0" borderId="0" xfId="0" applyFont="1" applyAlignment="1">
      <alignment horizontal="center" vertical="center"/>
    </xf>
    <xf numFmtId="167" fontId="12" fillId="0" borderId="0" xfId="0" applyNumberFormat="1" applyFont="1" applyAlignment="1">
      <alignment horizontal="center" vertical="center"/>
    </xf>
    <xf numFmtId="4" fontId="12" fillId="0" borderId="11" xfId="0" applyNumberFormat="1" applyFont="1" applyBorder="1" applyAlignment="1">
      <alignment horizontal="right"/>
    </xf>
    <xf numFmtId="167" fontId="0" fillId="0" borderId="5" xfId="0" applyNumberFormat="1" applyBorder="1"/>
    <xf numFmtId="167" fontId="19" fillId="0" borderId="0" xfId="0" applyNumberFormat="1" applyFont="1" applyAlignment="1">
      <alignment horizontal="center" vertical="center"/>
    </xf>
    <xf numFmtId="0" fontId="0" fillId="4" borderId="18" xfId="0" applyFill="1" applyBorder="1" applyAlignment="1">
      <alignment horizontal="center" vertical="center"/>
    </xf>
    <xf numFmtId="167" fontId="0" fillId="3" borderId="18" xfId="0" applyNumberFormat="1" applyFill="1" applyBorder="1" applyAlignment="1">
      <alignment horizontal="center" vertical="center"/>
    </xf>
    <xf numFmtId="167" fontId="16" fillId="0" borderId="0" xfId="0" applyNumberFormat="1" applyFont="1" applyAlignment="1">
      <alignment horizontal="center" vertical="center"/>
    </xf>
    <xf numFmtId="8" fontId="0" fillId="0" borderId="2" xfId="0" applyNumberFormat="1" applyBorder="1"/>
    <xf numFmtId="0" fontId="13" fillId="0" borderId="0" xfId="0" applyFont="1"/>
    <xf numFmtId="0" fontId="21" fillId="0" borderId="0" xfId="0" applyFont="1"/>
    <xf numFmtId="0" fontId="21" fillId="0" borderId="0" xfId="0" applyFont="1" applyAlignment="1">
      <alignment horizontal="center"/>
    </xf>
    <xf numFmtId="0" fontId="13" fillId="0" borderId="18" xfId="2" applyFont="1"/>
    <xf numFmtId="1" fontId="21" fillId="0" borderId="18" xfId="2" applyNumberFormat="1" applyAlignment="1">
      <alignment horizontal="center"/>
    </xf>
    <xf numFmtId="168" fontId="12" fillId="0" borderId="18" xfId="2" applyNumberFormat="1" applyFont="1" applyAlignment="1">
      <alignment horizontal="right"/>
    </xf>
    <xf numFmtId="0" fontId="0" fillId="0" borderId="0" xfId="0" applyAlignment="1">
      <alignment horizontal="center"/>
    </xf>
    <xf numFmtId="0" fontId="21" fillId="0" borderId="18" xfId="2" applyAlignment="1">
      <alignment horizontal="center"/>
    </xf>
    <xf numFmtId="0" fontId="21" fillId="0" borderId="18" xfId="2"/>
    <xf numFmtId="0" fontId="0" fillId="0" borderId="18" xfId="10" applyFont="1"/>
    <xf numFmtId="0" fontId="0" fillId="0" borderId="18" xfId="10" applyFont="1" applyAlignment="1">
      <alignment vertical="center"/>
    </xf>
    <xf numFmtId="0" fontId="0" fillId="0" borderId="18" xfId="10" applyFont="1" applyAlignment="1">
      <alignment horizontal="center" vertical="center"/>
    </xf>
    <xf numFmtId="3" fontId="0" fillId="0" borderId="18" xfId="10" applyNumberFormat="1" applyFont="1" applyAlignment="1">
      <alignment vertical="center"/>
    </xf>
    <xf numFmtId="0" fontId="0" fillId="0" borderId="18" xfId="10" applyFont="1" applyAlignment="1">
      <alignment horizontal="right" vertical="center"/>
    </xf>
    <xf numFmtId="172" fontId="12" fillId="0" borderId="1" xfId="10" applyNumberFormat="1" applyFont="1" applyBorder="1" applyAlignment="1">
      <alignment horizontal="center" vertical="center"/>
    </xf>
    <xf numFmtId="0" fontId="15" fillId="6" borderId="1" xfId="10" applyFont="1" applyFill="1" applyBorder="1" applyAlignment="1">
      <alignment horizontal="center" vertical="center"/>
    </xf>
    <xf numFmtId="0" fontId="12" fillId="0" borderId="1" xfId="10" applyFont="1" applyBorder="1" applyAlignment="1">
      <alignment horizontal="center" vertical="center"/>
    </xf>
    <xf numFmtId="0" fontId="0" fillId="0" borderId="13" xfId="10" applyFont="1" applyBorder="1" applyAlignment="1">
      <alignment vertical="center"/>
    </xf>
    <xf numFmtId="3" fontId="0" fillId="0" borderId="15" xfId="10" applyNumberFormat="1" applyFont="1" applyBorder="1" applyAlignment="1">
      <alignment horizontal="center"/>
    </xf>
    <xf numFmtId="0" fontId="12" fillId="0" borderId="13" xfId="10" applyFont="1" applyBorder="1" applyAlignment="1">
      <alignment vertical="center"/>
    </xf>
    <xf numFmtId="0" fontId="12" fillId="0" borderId="12" xfId="10" applyFont="1" applyBorder="1" applyAlignment="1">
      <alignment horizontal="center"/>
    </xf>
    <xf numFmtId="0" fontId="12" fillId="6" borderId="1" xfId="10" applyFont="1" applyFill="1" applyBorder="1" applyAlignment="1">
      <alignment horizontal="center" vertical="center"/>
    </xf>
    <xf numFmtId="0" fontId="13" fillId="0" borderId="13" xfId="10" applyFont="1" applyBorder="1" applyAlignment="1">
      <alignment vertical="center"/>
    </xf>
    <xf numFmtId="2" fontId="12" fillId="0" borderId="18" xfId="10" applyNumberFormat="1" applyFont="1" applyAlignment="1">
      <alignment horizontal="center"/>
    </xf>
    <xf numFmtId="0" fontId="0" fillId="0" borderId="1" xfId="10" applyFont="1" applyBorder="1" applyAlignment="1">
      <alignment vertical="center"/>
    </xf>
    <xf numFmtId="0" fontId="12" fillId="0" borderId="1" xfId="10" applyFont="1" applyBorder="1" applyAlignment="1">
      <alignment horizontal="center"/>
    </xf>
    <xf numFmtId="0" fontId="0" fillId="0" borderId="15" xfId="10" applyFont="1" applyBorder="1" applyAlignment="1">
      <alignment vertical="center"/>
    </xf>
    <xf numFmtId="173" fontId="13" fillId="0" borderId="18" xfId="10" applyNumberFormat="1" applyFont="1" applyAlignment="1">
      <alignment horizontal="center" vertical="center"/>
    </xf>
    <xf numFmtId="0" fontId="13" fillId="0" borderId="18" xfId="10" applyFont="1" applyAlignment="1">
      <alignment horizontal="center" vertical="center"/>
    </xf>
    <xf numFmtId="0" fontId="13" fillId="0" borderId="18" xfId="10" applyFont="1" applyAlignment="1">
      <alignment vertical="center"/>
    </xf>
    <xf numFmtId="0" fontId="34" fillId="7" borderId="1" xfId="10" applyFont="1" applyFill="1" applyBorder="1" applyAlignment="1">
      <alignment horizontal="center" vertical="center"/>
    </xf>
    <xf numFmtId="0" fontId="33" fillId="7" borderId="12" xfId="10" applyFont="1" applyFill="1" applyBorder="1" applyAlignment="1">
      <alignment vertical="center"/>
    </xf>
    <xf numFmtId="0" fontId="33" fillId="7" borderId="1" xfId="10" applyFont="1" applyFill="1" applyBorder="1" applyAlignment="1">
      <alignment horizontal="center" vertical="center"/>
    </xf>
    <xf numFmtId="0" fontId="33" fillId="7" borderId="13" xfId="10" applyFont="1" applyFill="1" applyBorder="1" applyAlignment="1">
      <alignment vertical="center"/>
    </xf>
    <xf numFmtId="3" fontId="0" fillId="8" borderId="1" xfId="10" applyNumberFormat="1" applyFont="1" applyFill="1" applyBorder="1" applyAlignment="1">
      <alignment horizontal="center" vertical="center"/>
    </xf>
    <xf numFmtId="0" fontId="33" fillId="7" borderId="15" xfId="10" applyFont="1" applyFill="1" applyBorder="1" applyAlignment="1">
      <alignment vertical="center"/>
    </xf>
    <xf numFmtId="4" fontId="34" fillId="7" borderId="15" xfId="10" applyNumberFormat="1" applyFont="1" applyFill="1" applyBorder="1" applyAlignment="1">
      <alignment horizontal="center" vertical="center"/>
    </xf>
    <xf numFmtId="0" fontId="34" fillId="7" borderId="1" xfId="10" applyFont="1" applyFill="1" applyBorder="1" applyAlignment="1">
      <alignment horizontal="center" wrapText="1"/>
    </xf>
    <xf numFmtId="0" fontId="33" fillId="7" borderId="13" xfId="10" applyFont="1" applyFill="1" applyBorder="1" applyAlignment="1">
      <alignment horizontal="center"/>
    </xf>
    <xf numFmtId="168" fontId="33" fillId="7" borderId="13" xfId="10" applyNumberFormat="1" applyFont="1" applyFill="1" applyBorder="1" applyAlignment="1">
      <alignment horizontal="center"/>
    </xf>
    <xf numFmtId="172" fontId="33" fillId="7" borderId="13" xfId="10" applyNumberFormat="1" applyFont="1" applyFill="1" applyBorder="1" applyAlignment="1">
      <alignment horizontal="center"/>
    </xf>
    <xf numFmtId="2" fontId="33" fillId="7" borderId="13" xfId="10" applyNumberFormat="1" applyFont="1" applyFill="1" applyBorder="1" applyAlignment="1">
      <alignment horizontal="center"/>
    </xf>
    <xf numFmtId="168" fontId="12" fillId="7" borderId="1" xfId="10" applyNumberFormat="1" applyFont="1" applyFill="1" applyBorder="1" applyAlignment="1">
      <alignment horizontal="center"/>
    </xf>
    <xf numFmtId="172" fontId="34" fillId="7" borderId="1" xfId="10" applyNumberFormat="1" applyFont="1" applyFill="1" applyBorder="1" applyAlignment="1">
      <alignment horizontal="center"/>
    </xf>
    <xf numFmtId="172" fontId="12" fillId="8" borderId="1" xfId="10" applyNumberFormat="1" applyFont="1" applyFill="1" applyBorder="1" applyAlignment="1">
      <alignment horizontal="center"/>
    </xf>
    <xf numFmtId="0" fontId="33" fillId="7" borderId="1" xfId="10" applyFont="1" applyFill="1" applyBorder="1" applyAlignment="1">
      <alignment horizontal="center"/>
    </xf>
    <xf numFmtId="0" fontId="21" fillId="0" borderId="13" xfId="10" applyFont="1" applyBorder="1" applyAlignment="1">
      <alignment vertical="center"/>
    </xf>
    <xf numFmtId="3" fontId="12" fillId="0" borderId="1" xfId="10" applyNumberFormat="1" applyFont="1" applyBorder="1" applyAlignment="1">
      <alignment horizontal="center"/>
    </xf>
    <xf numFmtId="0" fontId="0" fillId="0" borderId="1" xfId="10" applyFont="1" applyBorder="1" applyAlignment="1">
      <alignment horizontal="center" vertical="center"/>
    </xf>
    <xf numFmtId="0" fontId="6" fillId="0" borderId="18" xfId="12"/>
    <xf numFmtId="43" fontId="6" fillId="0" borderId="18" xfId="13" applyFont="1"/>
    <xf numFmtId="43" fontId="6" fillId="0" borderId="18" xfId="13" applyFont="1" applyBorder="1"/>
    <xf numFmtId="43" fontId="6" fillId="0" borderId="27" xfId="13" applyFont="1" applyBorder="1"/>
    <xf numFmtId="43" fontId="6" fillId="0" borderId="28" xfId="13" applyFont="1" applyBorder="1"/>
    <xf numFmtId="0" fontId="6" fillId="0" borderId="29" xfId="12" applyBorder="1"/>
    <xf numFmtId="43" fontId="35" fillId="0" borderId="18" xfId="13" applyFont="1" applyBorder="1"/>
    <xf numFmtId="0" fontId="6" fillId="0" borderId="31" xfId="12" applyBorder="1"/>
    <xf numFmtId="43" fontId="6" fillId="0" borderId="18" xfId="13" applyFont="1" applyBorder="1" applyAlignment="1">
      <alignment horizontal="center" vertical="center"/>
    </xf>
    <xf numFmtId="43" fontId="6" fillId="0" borderId="32" xfId="13" applyFont="1" applyBorder="1"/>
    <xf numFmtId="43" fontId="6" fillId="0" borderId="32" xfId="13" applyFont="1" applyBorder="1" applyAlignment="1">
      <alignment horizontal="center" vertical="center"/>
    </xf>
    <xf numFmtId="43" fontId="6" fillId="0" borderId="33" xfId="13" applyFont="1" applyBorder="1" applyAlignment="1">
      <alignment horizontal="center" vertical="center"/>
    </xf>
    <xf numFmtId="0" fontId="6" fillId="0" borderId="18" xfId="12" applyAlignment="1">
      <alignment horizontal="center" vertical="center"/>
    </xf>
    <xf numFmtId="0" fontId="35" fillId="0" borderId="18" xfId="12" applyFont="1"/>
    <xf numFmtId="0" fontId="37" fillId="0" borderId="31" xfId="12" applyFont="1" applyBorder="1"/>
    <xf numFmtId="0" fontId="35" fillId="0" borderId="31" xfId="12" applyFont="1" applyBorder="1"/>
    <xf numFmtId="0" fontId="35" fillId="0" borderId="34" xfId="12" applyFont="1" applyBorder="1"/>
    <xf numFmtId="0" fontId="35" fillId="0" borderId="26" xfId="12" applyFont="1" applyBorder="1"/>
    <xf numFmtId="43" fontId="6" fillId="0" borderId="33" xfId="13" applyFont="1" applyBorder="1"/>
    <xf numFmtId="0" fontId="6" fillId="0" borderId="33" xfId="12" applyBorder="1"/>
    <xf numFmtId="0" fontId="6" fillId="0" borderId="36" xfId="12" applyBorder="1"/>
    <xf numFmtId="43" fontId="6" fillId="0" borderId="18" xfId="13" applyFont="1" applyAlignment="1">
      <alignment horizontal="center" vertical="center"/>
    </xf>
    <xf numFmtId="43" fontId="35" fillId="0" borderId="18" xfId="13" applyFont="1"/>
    <xf numFmtId="43" fontId="6" fillId="0" borderId="28" xfId="13" applyFont="1" applyBorder="1" applyAlignment="1">
      <alignment horizontal="center" vertical="center"/>
    </xf>
    <xf numFmtId="0" fontId="6" fillId="0" borderId="28" xfId="12" applyBorder="1" applyAlignment="1">
      <alignment horizontal="center" vertical="center"/>
    </xf>
    <xf numFmtId="168" fontId="36" fillId="0" borderId="30" xfId="12" applyNumberFormat="1" applyFont="1" applyBorder="1" applyAlignment="1">
      <alignment horizontal="right"/>
    </xf>
    <xf numFmtId="43" fontId="6" fillId="0" borderId="32" xfId="13" applyFont="1" applyFill="1" applyBorder="1"/>
    <xf numFmtId="43" fontId="6" fillId="0" borderId="18" xfId="13" applyFont="1" applyFill="1" applyBorder="1"/>
    <xf numFmtId="43" fontId="6" fillId="0" borderId="18" xfId="13" applyFont="1" applyFill="1" applyBorder="1" applyAlignment="1">
      <alignment horizontal="center" vertical="center"/>
    </xf>
    <xf numFmtId="43" fontId="37" fillId="0" borderId="18" xfId="13" applyFont="1" applyBorder="1" applyAlignment="1">
      <alignment horizontal="center" vertical="center"/>
    </xf>
    <xf numFmtId="43" fontId="6" fillId="0" borderId="35" xfId="13" applyFont="1" applyBorder="1"/>
    <xf numFmtId="2" fontId="6" fillId="0" borderId="18" xfId="12" applyNumberFormat="1" applyAlignment="1">
      <alignment horizontal="center" vertical="center"/>
    </xf>
    <xf numFmtId="172" fontId="6" fillId="0" borderId="18" xfId="12" applyNumberFormat="1"/>
    <xf numFmtId="2" fontId="6" fillId="0" borderId="28" xfId="12" applyNumberFormat="1" applyBorder="1" applyAlignment="1">
      <alignment horizontal="center" vertical="center"/>
    </xf>
    <xf numFmtId="168" fontId="36" fillId="0" borderId="37" xfId="12" applyNumberFormat="1" applyFont="1" applyBorder="1" applyAlignment="1">
      <alignment horizontal="right"/>
    </xf>
    <xf numFmtId="0" fontId="6" fillId="0" borderId="31" xfId="12" applyBorder="1" applyAlignment="1">
      <alignment wrapText="1"/>
    </xf>
    <xf numFmtId="2" fontId="6" fillId="0" borderId="18" xfId="12" applyNumberFormat="1"/>
    <xf numFmtId="0" fontId="6" fillId="0" borderId="18" xfId="12" applyAlignment="1">
      <alignment horizontal="center"/>
    </xf>
    <xf numFmtId="0" fontId="35" fillId="0" borderId="31" xfId="12" applyFont="1" applyBorder="1" applyAlignment="1">
      <alignment wrapText="1"/>
    </xf>
    <xf numFmtId="43" fontId="38" fillId="0" borderId="18" xfId="13" applyFont="1" applyBorder="1" applyAlignment="1">
      <alignment horizontal="center" vertical="center"/>
    </xf>
    <xf numFmtId="2" fontId="38" fillId="0" borderId="18" xfId="12" applyNumberFormat="1" applyFont="1" applyAlignment="1">
      <alignment horizontal="right"/>
    </xf>
    <xf numFmtId="168" fontId="36" fillId="0" borderId="18" xfId="12" applyNumberFormat="1" applyFont="1" applyAlignment="1">
      <alignment horizontal="right"/>
    </xf>
    <xf numFmtId="0" fontId="38" fillId="0" borderId="18" xfId="12" applyFont="1" applyAlignment="1">
      <alignment horizontal="center"/>
    </xf>
    <xf numFmtId="43" fontId="39" fillId="0" borderId="18" xfId="13" applyFont="1" applyFill="1" applyBorder="1" applyAlignment="1">
      <alignment horizontal="center" vertical="center"/>
    </xf>
    <xf numFmtId="43" fontId="38" fillId="0" borderId="33" xfId="13" applyFont="1" applyBorder="1" applyAlignment="1">
      <alignment horizontal="center" vertical="center"/>
    </xf>
    <xf numFmtId="2" fontId="39" fillId="0" borderId="18" xfId="12" applyNumberFormat="1" applyFont="1"/>
    <xf numFmtId="0" fontId="39" fillId="0" borderId="18" xfId="12" applyFont="1" applyAlignment="1">
      <alignment horizontal="center"/>
    </xf>
    <xf numFmtId="0" fontId="39" fillId="0" borderId="31" xfId="12" applyFont="1" applyBorder="1"/>
    <xf numFmtId="3" fontId="6" fillId="0" borderId="18" xfId="12" applyNumberFormat="1"/>
    <xf numFmtId="43" fontId="37" fillId="0" borderId="32" xfId="13" applyFont="1" applyBorder="1" applyAlignment="1">
      <alignment horizontal="center" vertical="center"/>
    </xf>
    <xf numFmtId="168" fontId="36" fillId="0" borderId="38" xfId="12" applyNumberFormat="1" applyFont="1" applyBorder="1" applyAlignment="1">
      <alignment horizontal="right"/>
    </xf>
    <xf numFmtId="43" fontId="35" fillId="0" borderId="18" xfId="13" applyFont="1" applyBorder="1" applyAlignment="1">
      <alignment horizontal="center" vertical="center"/>
    </xf>
    <xf numFmtId="0" fontId="35" fillId="0" borderId="18" xfId="12" applyFont="1" applyAlignment="1">
      <alignment horizontal="center" vertical="center"/>
    </xf>
    <xf numFmtId="1" fontId="6" fillId="0" borderId="18" xfId="12" applyNumberFormat="1" applyAlignment="1">
      <alignment horizontal="center" vertical="center"/>
    </xf>
    <xf numFmtId="168" fontId="6" fillId="0" borderId="18" xfId="12" applyNumberFormat="1" applyAlignment="1">
      <alignment horizontal="center" vertical="center"/>
    </xf>
    <xf numFmtId="3" fontId="6" fillId="0" borderId="18" xfId="12" applyNumberFormat="1" applyAlignment="1">
      <alignment horizontal="center" vertical="center"/>
    </xf>
    <xf numFmtId="0" fontId="4" fillId="0" borderId="31" xfId="12" applyFont="1" applyBorder="1"/>
    <xf numFmtId="0" fontId="4" fillId="0" borderId="18" xfId="12" applyFont="1" applyAlignment="1">
      <alignment horizontal="center" vertical="center"/>
    </xf>
    <xf numFmtId="0" fontId="6" fillId="0" borderId="18" xfId="12" applyAlignment="1">
      <alignment horizontal="right"/>
    </xf>
    <xf numFmtId="0" fontId="0" fillId="0" borderId="18" xfId="14" applyFont="1"/>
    <xf numFmtId="0" fontId="10" fillId="0" borderId="18" xfId="14" applyFont="1"/>
    <xf numFmtId="165" fontId="10" fillId="0" borderId="18" xfId="15" applyFont="1" applyAlignment="1"/>
    <xf numFmtId="0" fontId="26" fillId="0" borderId="18" xfId="14" applyFont="1"/>
    <xf numFmtId="165" fontId="26" fillId="0" borderId="18" xfId="15" applyFont="1"/>
    <xf numFmtId="0" fontId="40" fillId="0" borderId="18" xfId="14" applyFont="1"/>
    <xf numFmtId="165" fontId="40" fillId="0" borderId="18" xfId="15" applyFont="1"/>
    <xf numFmtId="0" fontId="40" fillId="0" borderId="1" xfId="14" applyFont="1" applyBorder="1" applyAlignment="1">
      <alignment horizontal="center"/>
    </xf>
    <xf numFmtId="174" fontId="40" fillId="0" borderId="1" xfId="14" applyNumberFormat="1" applyFont="1" applyBorder="1" applyAlignment="1">
      <alignment horizontal="center"/>
    </xf>
    <xf numFmtId="1" fontId="40" fillId="0" borderId="18" xfId="14" applyNumberFormat="1" applyFont="1"/>
    <xf numFmtId="0" fontId="40" fillId="0" borderId="18" xfId="14" applyFont="1" applyAlignment="1">
      <alignment horizontal="left"/>
    </xf>
    <xf numFmtId="0" fontId="42" fillId="0" borderId="1" xfId="14" applyFont="1" applyBorder="1" applyAlignment="1">
      <alignment horizontal="center"/>
    </xf>
    <xf numFmtId="14" fontId="42" fillId="0" borderId="1" xfId="14" applyNumberFormat="1" applyFont="1" applyBorder="1" applyAlignment="1">
      <alignment horizontal="center"/>
    </xf>
    <xf numFmtId="165" fontId="10" fillId="0" borderId="18" xfId="14" applyNumberFormat="1" applyFont="1"/>
    <xf numFmtId="174" fontId="42" fillId="0" borderId="1" xfId="14" applyNumberFormat="1" applyFont="1" applyBorder="1" applyAlignment="1">
      <alignment horizontal="center"/>
    </xf>
    <xf numFmtId="0" fontId="43" fillId="0" borderId="1" xfId="14" applyFont="1" applyBorder="1" applyAlignment="1">
      <alignment horizontal="center"/>
    </xf>
    <xf numFmtId="0" fontId="21" fillId="0" borderId="18" xfId="8"/>
    <xf numFmtId="0" fontId="9" fillId="0" borderId="18" xfId="8" applyFont="1"/>
    <xf numFmtId="0" fontId="9" fillId="0" borderId="18" xfId="8" applyFont="1" applyAlignment="1">
      <alignment horizontal="left" vertical="center"/>
    </xf>
    <xf numFmtId="166" fontId="9" fillId="0" borderId="18" xfId="8" applyNumberFormat="1" applyFont="1"/>
    <xf numFmtId="166" fontId="9" fillId="0" borderId="18" xfId="8" applyNumberFormat="1" applyFont="1" applyAlignment="1">
      <alignment horizontal="left"/>
    </xf>
    <xf numFmtId="0" fontId="10" fillId="0" borderId="18" xfId="8" applyFont="1"/>
    <xf numFmtId="0" fontId="10" fillId="0" borderId="18" xfId="8" applyFont="1" applyAlignment="1">
      <alignment horizontal="left" wrapText="1"/>
    </xf>
    <xf numFmtId="14" fontId="9" fillId="0" borderId="18" xfId="8" applyNumberFormat="1" applyFont="1"/>
    <xf numFmtId="0" fontId="47" fillId="0" borderId="18" xfId="16" applyFont="1" applyAlignment="1">
      <alignment vertical="center"/>
    </xf>
    <xf numFmtId="0" fontId="9" fillId="0" borderId="18" xfId="8" applyFont="1" applyAlignment="1">
      <alignment vertical="top"/>
    </xf>
    <xf numFmtId="0" fontId="48" fillId="0" borderId="18" xfId="8" applyFont="1"/>
    <xf numFmtId="0" fontId="9" fillId="0" borderId="18" xfId="8" applyFont="1" applyAlignment="1">
      <alignment horizontal="left"/>
    </xf>
    <xf numFmtId="0" fontId="48" fillId="0" borderId="18" xfId="8" applyFont="1" applyAlignment="1">
      <alignment horizontal="left"/>
    </xf>
    <xf numFmtId="0" fontId="49" fillId="0" borderId="18" xfId="16" applyFont="1" applyAlignment="1">
      <alignment vertical="center"/>
    </xf>
    <xf numFmtId="166" fontId="10" fillId="0" borderId="18" xfId="8" applyNumberFormat="1" applyFont="1"/>
    <xf numFmtId="166" fontId="10" fillId="0" borderId="18" xfId="8" applyNumberFormat="1" applyFont="1" applyAlignment="1">
      <alignment horizontal="left"/>
    </xf>
    <xf numFmtId="167" fontId="9" fillId="0" borderId="18" xfId="17" applyNumberFormat="1" applyFont="1" applyAlignment="1">
      <alignment horizontal="right" vertical="center"/>
    </xf>
    <xf numFmtId="0" fontId="27" fillId="0" borderId="18" xfId="17" applyFont="1" applyAlignment="1">
      <alignment horizontal="center" vertical="center"/>
    </xf>
    <xf numFmtId="0" fontId="9" fillId="0" borderId="18" xfId="17" applyFont="1" applyAlignment="1">
      <alignment vertical="center"/>
    </xf>
    <xf numFmtId="1" fontId="9" fillId="0" borderId="18" xfId="17" applyNumberFormat="1" applyFont="1" applyAlignment="1">
      <alignment horizontal="center" vertical="center"/>
    </xf>
    <xf numFmtId="0" fontId="9" fillId="0" borderId="18" xfId="17" applyFont="1" applyAlignment="1">
      <alignment horizontal="right" vertical="center"/>
    </xf>
    <xf numFmtId="167" fontId="25" fillId="9" borderId="39" xfId="17" applyNumberFormat="1" applyFont="1" applyFill="1" applyBorder="1" applyAlignment="1">
      <alignment horizontal="center" vertical="center"/>
    </xf>
    <xf numFmtId="167" fontId="24" fillId="0" borderId="41" xfId="17" applyNumberFormat="1" applyFont="1" applyBorder="1" applyAlignment="1">
      <alignment horizontal="center" vertical="center"/>
    </xf>
    <xf numFmtId="0" fontId="9" fillId="0" borderId="41" xfId="17" applyFont="1" applyBorder="1" applyAlignment="1">
      <alignment vertical="center"/>
    </xf>
    <xf numFmtId="0" fontId="25" fillId="0" borderId="41" xfId="17" applyFont="1" applyBorder="1" applyAlignment="1">
      <alignment horizontal="right" vertical="center"/>
    </xf>
    <xf numFmtId="0" fontId="9" fillId="0" borderId="42" xfId="17" applyFont="1" applyBorder="1" applyAlignment="1">
      <alignment horizontal="center" vertical="center"/>
    </xf>
    <xf numFmtId="0" fontId="9" fillId="0" borderId="18" xfId="17" applyFont="1" applyAlignment="1">
      <alignment horizontal="left" vertical="center"/>
    </xf>
    <xf numFmtId="167" fontId="25" fillId="0" borderId="13" xfId="17" applyNumberFormat="1" applyFont="1" applyBorder="1" applyAlignment="1">
      <alignment horizontal="center" vertical="center"/>
    </xf>
    <xf numFmtId="167" fontId="9" fillId="0" borderId="18" xfId="17" applyNumberFormat="1" applyFont="1" applyAlignment="1">
      <alignment vertical="center"/>
    </xf>
    <xf numFmtId="9" fontId="9" fillId="0" borderId="18" xfId="17" applyNumberFormat="1" applyFont="1" applyAlignment="1">
      <alignment horizontal="right" vertical="center"/>
    </xf>
    <xf numFmtId="0" fontId="9" fillId="0" borderId="3" xfId="17" applyFont="1" applyBorder="1" applyAlignment="1">
      <alignment horizontal="center" vertical="center"/>
    </xf>
    <xf numFmtId="165" fontId="9" fillId="0" borderId="18" xfId="17" applyNumberFormat="1" applyFont="1" applyAlignment="1">
      <alignment vertical="center"/>
    </xf>
    <xf numFmtId="165" fontId="9" fillId="0" borderId="18" xfId="17" applyNumberFormat="1" applyFont="1" applyAlignment="1">
      <alignment horizontal="right" vertical="center"/>
    </xf>
    <xf numFmtId="167" fontId="24" fillId="0" borderId="18" xfId="17" applyNumberFormat="1" applyFont="1" applyAlignment="1">
      <alignment vertical="center"/>
    </xf>
    <xf numFmtId="0" fontId="25" fillId="0" borderId="18" xfId="17" applyFont="1" applyAlignment="1">
      <alignment horizontal="right" vertical="center"/>
    </xf>
    <xf numFmtId="10" fontId="9" fillId="0" borderId="1" xfId="17" applyNumberFormat="1" applyFont="1" applyBorder="1" applyAlignment="1">
      <alignment horizontal="right" vertical="center"/>
    </xf>
    <xf numFmtId="167" fontId="25" fillId="0" borderId="12" xfId="17" applyNumberFormat="1" applyFont="1" applyBorder="1" applyAlignment="1">
      <alignment horizontal="center" vertical="center"/>
    </xf>
    <xf numFmtId="167" fontId="25" fillId="0" borderId="5" xfId="17" applyNumberFormat="1" applyFont="1" applyBorder="1" applyAlignment="1">
      <alignment horizontal="center" vertical="center"/>
    </xf>
    <xf numFmtId="167" fontId="27" fillId="0" borderId="18" xfId="17" applyNumberFormat="1" applyFont="1" applyAlignment="1">
      <alignment horizontal="center" vertical="center"/>
    </xf>
    <xf numFmtId="0" fontId="9" fillId="0" borderId="13" xfId="17" applyFont="1" applyBorder="1" applyAlignment="1">
      <alignment horizontal="right" vertical="center"/>
    </xf>
    <xf numFmtId="10" fontId="9" fillId="0" borderId="18" xfId="17" applyNumberFormat="1" applyFont="1" applyAlignment="1">
      <alignment horizontal="right" vertical="center"/>
    </xf>
    <xf numFmtId="1" fontId="24" fillId="0" borderId="18" xfId="17" applyNumberFormat="1" applyFont="1" applyAlignment="1">
      <alignment horizontal="center" vertical="center"/>
    </xf>
    <xf numFmtId="0" fontId="24" fillId="0" borderId="18" xfId="17" applyFont="1" applyAlignment="1">
      <alignment horizontal="left" vertical="center"/>
    </xf>
    <xf numFmtId="0" fontId="29" fillId="0" borderId="18" xfId="17" applyFont="1" applyAlignment="1">
      <alignment horizontal="left" vertical="center"/>
    </xf>
    <xf numFmtId="4" fontId="26" fillId="0" borderId="18" xfId="17" applyNumberFormat="1" applyFont="1" applyAlignment="1">
      <alignment horizontal="right" vertical="center"/>
    </xf>
    <xf numFmtId="164" fontId="9" fillId="0" borderId="18" xfId="17" applyNumberFormat="1" applyFont="1" applyAlignment="1">
      <alignment vertical="center"/>
    </xf>
    <xf numFmtId="167" fontId="25" fillId="0" borderId="18" xfId="17" applyNumberFormat="1" applyFont="1" applyAlignment="1">
      <alignment horizontal="center" vertical="center"/>
    </xf>
    <xf numFmtId="0" fontId="27" fillId="0" borderId="12" xfId="17" applyFont="1" applyBorder="1" applyAlignment="1">
      <alignment horizontal="center" vertical="center"/>
    </xf>
    <xf numFmtId="0" fontId="50" fillId="0" borderId="3" xfId="17" applyFont="1" applyBorder="1" applyAlignment="1">
      <alignment vertical="center"/>
    </xf>
    <xf numFmtId="0" fontId="27" fillId="0" borderId="18" xfId="17" applyFont="1" applyAlignment="1">
      <alignment horizontal="right" vertical="center"/>
    </xf>
    <xf numFmtId="0" fontId="24" fillId="0" borderId="18" xfId="17" applyFont="1" applyAlignment="1">
      <alignment horizontal="right" vertical="center"/>
    </xf>
    <xf numFmtId="0" fontId="24" fillId="11" borderId="25" xfId="17" applyFont="1" applyFill="1" applyBorder="1" applyAlignment="1">
      <alignment horizontal="right" vertical="center"/>
    </xf>
    <xf numFmtId="1" fontId="24" fillId="5" borderId="1" xfId="17" applyNumberFormat="1" applyFont="1" applyFill="1" applyBorder="1" applyAlignment="1">
      <alignment horizontal="center" vertical="center"/>
    </xf>
    <xf numFmtId="0" fontId="24" fillId="5" borderId="1" xfId="17" applyFont="1" applyFill="1" applyBorder="1" applyAlignment="1">
      <alignment horizontal="right" vertical="center"/>
    </xf>
    <xf numFmtId="0" fontId="3" fillId="0" borderId="31" xfId="12" applyFont="1" applyBorder="1"/>
    <xf numFmtId="43" fontId="3" fillId="0" borderId="32" xfId="13" applyFont="1" applyBorder="1"/>
    <xf numFmtId="166" fontId="50" fillId="0" borderId="18" xfId="8" applyNumberFormat="1" applyFont="1"/>
    <xf numFmtId="0" fontId="12" fillId="0" borderId="18" xfId="10" applyFont="1" applyAlignment="1">
      <alignment vertical="center"/>
    </xf>
    <xf numFmtId="0" fontId="2" fillId="0" borderId="31" xfId="12" applyFont="1" applyBorder="1"/>
    <xf numFmtId="167" fontId="25" fillId="12" borderId="31" xfId="17" applyNumberFormat="1" applyFont="1" applyFill="1" applyBorder="1" applyAlignment="1">
      <alignment horizontal="center" vertical="center"/>
    </xf>
    <xf numFmtId="167" fontId="9" fillId="12" borderId="31" xfId="17" applyNumberFormat="1" applyFont="1" applyFill="1" applyBorder="1" applyAlignment="1">
      <alignment horizontal="center" vertical="center"/>
    </xf>
    <xf numFmtId="167" fontId="25" fillId="0" borderId="2" xfId="17" applyNumberFormat="1" applyFont="1" applyBorder="1" applyAlignment="1">
      <alignment horizontal="center" vertical="center"/>
    </xf>
    <xf numFmtId="167" fontId="25" fillId="9" borderId="44" xfId="17" applyNumberFormat="1" applyFont="1" applyFill="1" applyBorder="1" applyAlignment="1">
      <alignment horizontal="center" vertical="center"/>
    </xf>
    <xf numFmtId="167" fontId="25" fillId="9" borderId="49" xfId="17" applyNumberFormat="1" applyFont="1" applyFill="1" applyBorder="1" applyAlignment="1">
      <alignment horizontal="center" vertical="center"/>
    </xf>
    <xf numFmtId="167" fontId="25" fillId="9" borderId="47" xfId="17" applyNumberFormat="1" applyFont="1" applyFill="1" applyBorder="1" applyAlignment="1">
      <alignment horizontal="center" vertical="center"/>
    </xf>
    <xf numFmtId="167" fontId="25" fillId="9" borderId="48" xfId="17" applyNumberFormat="1" applyFont="1" applyFill="1" applyBorder="1" applyAlignment="1">
      <alignment horizontal="center" vertical="center"/>
    </xf>
    <xf numFmtId="167" fontId="9" fillId="9" borderId="48" xfId="17" applyNumberFormat="1" applyFont="1" applyFill="1" applyBorder="1" applyAlignment="1">
      <alignment horizontal="center" vertical="center"/>
    </xf>
    <xf numFmtId="0" fontId="9" fillId="0" borderId="55" xfId="17" applyFont="1" applyBorder="1" applyAlignment="1">
      <alignment vertical="center"/>
    </xf>
    <xf numFmtId="0" fontId="9" fillId="0" borderId="61" xfId="17" applyFont="1" applyBorder="1" applyAlignment="1">
      <alignment vertical="center"/>
    </xf>
    <xf numFmtId="0" fontId="9" fillId="0" borderId="62" xfId="17" applyFont="1" applyBorder="1" applyAlignment="1">
      <alignment vertical="center"/>
    </xf>
    <xf numFmtId="0" fontId="50" fillId="0" borderId="18" xfId="8" applyFont="1"/>
    <xf numFmtId="165" fontId="39" fillId="0" borderId="18" xfId="18" applyFont="1" applyBorder="1"/>
    <xf numFmtId="0" fontId="9" fillId="0" borderId="18" xfId="8" applyFont="1" applyAlignment="1">
      <alignment horizontal="left" vertical="top" wrapText="1"/>
    </xf>
    <xf numFmtId="0" fontId="25" fillId="0" borderId="18" xfId="8" applyFont="1" applyAlignment="1">
      <alignment horizontal="left" wrapText="1"/>
    </xf>
    <xf numFmtId="43" fontId="6" fillId="0" borderId="32" xfId="13" applyFont="1" applyBorder="1" applyAlignment="1">
      <alignment horizontal="center"/>
    </xf>
    <xf numFmtId="43" fontId="6" fillId="0" borderId="18" xfId="13" applyFont="1" applyBorder="1" applyAlignment="1">
      <alignment horizontal="center"/>
    </xf>
    <xf numFmtId="0" fontId="12" fillId="15" borderId="1" xfId="10" applyFont="1" applyFill="1" applyBorder="1" applyAlignment="1">
      <alignment horizontal="center" vertical="center" wrapText="1"/>
    </xf>
    <xf numFmtId="0" fontId="12" fillId="15" borderId="12" xfId="10" applyFont="1" applyFill="1" applyBorder="1" applyAlignment="1">
      <alignment horizontal="center" vertical="center"/>
    </xf>
    <xf numFmtId="0" fontId="0" fillId="15" borderId="1" xfId="10" applyFont="1" applyFill="1" applyBorder="1" applyAlignment="1">
      <alignment horizontal="center" vertical="center"/>
    </xf>
    <xf numFmtId="0" fontId="0" fillId="15" borderId="13" xfId="10" applyFont="1" applyFill="1" applyBorder="1" applyAlignment="1">
      <alignment horizontal="center" vertical="center"/>
    </xf>
    <xf numFmtId="3" fontId="0" fillId="15" borderId="1" xfId="10" applyNumberFormat="1" applyFont="1" applyFill="1" applyBorder="1" applyAlignment="1">
      <alignment horizontal="center" vertical="center"/>
    </xf>
    <xf numFmtId="3" fontId="0" fillId="15" borderId="13" xfId="10" applyNumberFormat="1" applyFont="1" applyFill="1" applyBorder="1" applyAlignment="1">
      <alignment horizontal="center" vertical="center"/>
    </xf>
    <xf numFmtId="1" fontId="0" fillId="15" borderId="13" xfId="10" applyNumberFormat="1" applyFont="1" applyFill="1" applyBorder="1" applyAlignment="1">
      <alignment horizontal="center" vertical="center"/>
    </xf>
    <xf numFmtId="0" fontId="12" fillId="15" borderId="15" xfId="10" applyFont="1" applyFill="1" applyBorder="1" applyAlignment="1">
      <alignment horizontal="center" vertical="center"/>
    </xf>
    <xf numFmtId="4" fontId="12" fillId="15" borderId="15" xfId="10" applyNumberFormat="1" applyFont="1" applyFill="1" applyBorder="1" applyAlignment="1">
      <alignment horizontal="center" vertical="center"/>
    </xf>
    <xf numFmtId="0" fontId="12" fillId="15" borderId="1" xfId="10" applyFont="1" applyFill="1" applyBorder="1" applyAlignment="1">
      <alignment horizontal="center" wrapText="1"/>
    </xf>
    <xf numFmtId="0" fontId="0" fillId="15" borderId="13" xfId="10" applyFont="1" applyFill="1" applyBorder="1" applyAlignment="1">
      <alignment horizontal="center"/>
    </xf>
    <xf numFmtId="168" fontId="0" fillId="15" borderId="13" xfId="10" applyNumberFormat="1" applyFont="1" applyFill="1" applyBorder="1" applyAlignment="1">
      <alignment horizontal="center"/>
    </xf>
    <xf numFmtId="2" fontId="0" fillId="15" borderId="13" xfId="10" applyNumberFormat="1" applyFont="1" applyFill="1" applyBorder="1" applyAlignment="1">
      <alignment horizontal="center"/>
    </xf>
    <xf numFmtId="168" fontId="12" fillId="15" borderId="1" xfId="10" applyNumberFormat="1" applyFont="1" applyFill="1" applyBorder="1" applyAlignment="1">
      <alignment horizontal="center"/>
    </xf>
    <xf numFmtId="172" fontId="12" fillId="15" borderId="1" xfId="10" applyNumberFormat="1" applyFont="1" applyFill="1" applyBorder="1" applyAlignment="1">
      <alignment horizontal="center"/>
    </xf>
    <xf numFmtId="3" fontId="0" fillId="15" borderId="15" xfId="10" applyNumberFormat="1" applyFont="1" applyFill="1" applyBorder="1" applyAlignment="1">
      <alignment horizontal="center"/>
    </xf>
    <xf numFmtId="0" fontId="0" fillId="15" borderId="25" xfId="10" applyFont="1" applyFill="1" applyBorder="1" applyAlignment="1">
      <alignment horizontal="center"/>
    </xf>
    <xf numFmtId="0" fontId="12" fillId="16" borderId="1" xfId="10" applyFont="1" applyFill="1" applyBorder="1" applyAlignment="1">
      <alignment horizontal="center" vertical="center" wrapText="1"/>
    </xf>
    <xf numFmtId="0" fontId="0" fillId="16" borderId="12" xfId="10" applyFont="1" applyFill="1" applyBorder="1" applyAlignment="1">
      <alignment vertical="center"/>
    </xf>
    <xf numFmtId="0" fontId="0" fillId="16" borderId="1" xfId="10" applyFont="1" applyFill="1" applyBorder="1" applyAlignment="1">
      <alignment horizontal="center" vertical="center"/>
    </xf>
    <xf numFmtId="0" fontId="0" fillId="16" borderId="13" xfId="10" applyFont="1" applyFill="1" applyBorder="1" applyAlignment="1">
      <alignment vertical="center"/>
    </xf>
    <xf numFmtId="3" fontId="0" fillId="17" borderId="1" xfId="10" applyNumberFormat="1" applyFont="1" applyFill="1" applyBorder="1" applyAlignment="1">
      <alignment horizontal="center" vertical="center"/>
    </xf>
    <xf numFmtId="0" fontId="0" fillId="16" borderId="15" xfId="10" applyFont="1" applyFill="1" applyBorder="1" applyAlignment="1">
      <alignment vertical="center"/>
    </xf>
    <xf numFmtId="4" fontId="12" fillId="16" borderId="15" xfId="10" applyNumberFormat="1" applyFont="1" applyFill="1" applyBorder="1" applyAlignment="1">
      <alignment horizontal="center" vertical="center"/>
    </xf>
    <xf numFmtId="0" fontId="12" fillId="16" borderId="1" xfId="10" applyFont="1" applyFill="1" applyBorder="1" applyAlignment="1">
      <alignment horizontal="center" wrapText="1"/>
    </xf>
    <xf numFmtId="0" fontId="0" fillId="16" borderId="13" xfId="10" applyFont="1" applyFill="1" applyBorder="1" applyAlignment="1">
      <alignment horizontal="center"/>
    </xf>
    <xf numFmtId="168" fontId="0" fillId="16" borderId="13" xfId="10" applyNumberFormat="1" applyFont="1" applyFill="1" applyBorder="1" applyAlignment="1">
      <alignment horizontal="center"/>
    </xf>
    <xf numFmtId="2" fontId="0" fillId="16" borderId="13" xfId="10" applyNumberFormat="1" applyFont="1" applyFill="1" applyBorder="1" applyAlignment="1">
      <alignment horizontal="center"/>
    </xf>
    <xf numFmtId="168" fontId="12" fillId="16" borderId="1" xfId="10" applyNumberFormat="1" applyFont="1" applyFill="1" applyBorder="1" applyAlignment="1">
      <alignment horizontal="center"/>
    </xf>
    <xf numFmtId="172" fontId="12" fillId="16" borderId="1" xfId="10" applyNumberFormat="1" applyFont="1" applyFill="1" applyBorder="1" applyAlignment="1">
      <alignment horizontal="center"/>
    </xf>
    <xf numFmtId="168" fontId="0" fillId="16" borderId="21" xfId="10" applyNumberFormat="1" applyFont="1" applyFill="1" applyBorder="1" applyAlignment="1">
      <alignment horizontal="center"/>
    </xf>
    <xf numFmtId="0" fontId="0" fillId="16" borderId="20" xfId="10" applyFont="1" applyFill="1" applyBorder="1" applyAlignment="1">
      <alignment horizontal="center"/>
    </xf>
    <xf numFmtId="0" fontId="12" fillId="18" borderId="1" xfId="10" applyFont="1" applyFill="1" applyBorder="1" applyAlignment="1">
      <alignment horizontal="center" vertical="center" wrapText="1"/>
    </xf>
    <xf numFmtId="0" fontId="0" fillId="18" borderId="12" xfId="10" applyFont="1" applyFill="1" applyBorder="1" applyAlignment="1">
      <alignment vertical="center"/>
    </xf>
    <xf numFmtId="0" fontId="0" fillId="18" borderId="1" xfId="10" applyFont="1" applyFill="1" applyBorder="1" applyAlignment="1">
      <alignment horizontal="center" vertical="center"/>
    </xf>
    <xf numFmtId="0" fontId="0" fillId="18" borderId="13" xfId="10" applyFont="1" applyFill="1" applyBorder="1" applyAlignment="1">
      <alignment vertical="center"/>
    </xf>
    <xf numFmtId="3" fontId="0" fillId="19" borderId="1" xfId="10" applyNumberFormat="1" applyFont="1" applyFill="1" applyBorder="1" applyAlignment="1">
      <alignment horizontal="center" vertical="center"/>
    </xf>
    <xf numFmtId="0" fontId="0" fillId="18" borderId="15" xfId="10" applyFont="1" applyFill="1" applyBorder="1" applyAlignment="1">
      <alignment vertical="center"/>
    </xf>
    <xf numFmtId="4" fontId="12" fillId="18" borderId="15" xfId="10" applyNumberFormat="1" applyFont="1" applyFill="1" applyBorder="1" applyAlignment="1">
      <alignment horizontal="center" vertical="center"/>
    </xf>
    <xf numFmtId="0" fontId="12" fillId="18" borderId="1" xfId="10" applyFont="1" applyFill="1" applyBorder="1" applyAlignment="1">
      <alignment horizontal="center" wrapText="1"/>
    </xf>
    <xf numFmtId="0" fontId="0" fillId="18" borderId="13" xfId="10" applyFont="1" applyFill="1" applyBorder="1" applyAlignment="1">
      <alignment horizontal="center"/>
    </xf>
    <xf numFmtId="168" fontId="0" fillId="18" borderId="13" xfId="10" applyNumberFormat="1" applyFont="1" applyFill="1" applyBorder="1" applyAlignment="1">
      <alignment horizontal="center"/>
    </xf>
    <xf numFmtId="2" fontId="0" fillId="18" borderId="13" xfId="10" applyNumberFormat="1" applyFont="1" applyFill="1" applyBorder="1" applyAlignment="1">
      <alignment horizontal="center"/>
    </xf>
    <xf numFmtId="168" fontId="12" fillId="18" borderId="1" xfId="10" applyNumberFormat="1" applyFont="1" applyFill="1" applyBorder="1" applyAlignment="1">
      <alignment horizontal="center"/>
    </xf>
    <xf numFmtId="172" fontId="12" fillId="18" borderId="1" xfId="10" applyNumberFormat="1" applyFont="1" applyFill="1" applyBorder="1" applyAlignment="1">
      <alignment horizontal="center"/>
    </xf>
    <xf numFmtId="172" fontId="12" fillId="19" borderId="1" xfId="10" applyNumberFormat="1" applyFont="1" applyFill="1" applyBorder="1" applyAlignment="1">
      <alignment horizontal="center"/>
    </xf>
    <xf numFmtId="0" fontId="0" fillId="18" borderId="1" xfId="10" applyFont="1" applyFill="1" applyBorder="1" applyAlignment="1">
      <alignment horizontal="center"/>
    </xf>
    <xf numFmtId="0" fontId="34" fillId="20" borderId="1" xfId="10" applyFont="1" applyFill="1" applyBorder="1" applyAlignment="1">
      <alignment horizontal="center" vertical="center"/>
    </xf>
    <xf numFmtId="0" fontId="33" fillId="20" borderId="12" xfId="10" applyFont="1" applyFill="1" applyBorder="1" applyAlignment="1">
      <alignment vertical="center"/>
    </xf>
    <xf numFmtId="0" fontId="33" fillId="20" borderId="1" xfId="10" applyFont="1" applyFill="1" applyBorder="1" applyAlignment="1">
      <alignment horizontal="center" vertical="center"/>
    </xf>
    <xf numFmtId="0" fontId="33" fillId="20" borderId="13" xfId="10" applyFont="1" applyFill="1" applyBorder="1" applyAlignment="1">
      <alignment vertical="center"/>
    </xf>
    <xf numFmtId="3" fontId="0" fillId="21" borderId="1" xfId="10" applyNumberFormat="1" applyFont="1" applyFill="1" applyBorder="1" applyAlignment="1">
      <alignment horizontal="center" vertical="center"/>
    </xf>
    <xf numFmtId="0" fontId="33" fillId="20" borderId="15" xfId="10" applyFont="1" applyFill="1" applyBorder="1" applyAlignment="1">
      <alignment vertical="center"/>
    </xf>
    <xf numFmtId="4" fontId="34" fillId="20" borderId="15" xfId="10" applyNumberFormat="1" applyFont="1" applyFill="1" applyBorder="1" applyAlignment="1">
      <alignment horizontal="center" vertical="center"/>
    </xf>
    <xf numFmtId="0" fontId="34" fillId="20" borderId="1" xfId="10" applyFont="1" applyFill="1" applyBorder="1" applyAlignment="1">
      <alignment horizontal="center" wrapText="1"/>
    </xf>
    <xf numFmtId="0" fontId="33" fillId="20" borderId="13" xfId="10" applyFont="1" applyFill="1" applyBorder="1" applyAlignment="1">
      <alignment horizontal="center"/>
    </xf>
    <xf numFmtId="168" fontId="33" fillId="20" borderId="13" xfId="10" applyNumberFormat="1" applyFont="1" applyFill="1" applyBorder="1" applyAlignment="1">
      <alignment horizontal="center"/>
    </xf>
    <xf numFmtId="172" fontId="33" fillId="20" borderId="13" xfId="10" applyNumberFormat="1" applyFont="1" applyFill="1" applyBorder="1" applyAlignment="1">
      <alignment horizontal="center"/>
    </xf>
    <xf numFmtId="2" fontId="33" fillId="20" borderId="13" xfId="10" applyNumberFormat="1" applyFont="1" applyFill="1" applyBorder="1" applyAlignment="1">
      <alignment horizontal="center"/>
    </xf>
    <xf numFmtId="168" fontId="12" fillId="20" borderId="1" xfId="10" applyNumberFormat="1" applyFont="1" applyFill="1" applyBorder="1" applyAlignment="1">
      <alignment horizontal="center"/>
    </xf>
    <xf numFmtId="172" fontId="34" fillId="20" borderId="1" xfId="10" applyNumberFormat="1" applyFont="1" applyFill="1" applyBorder="1" applyAlignment="1">
      <alignment horizontal="center"/>
    </xf>
    <xf numFmtId="172" fontId="12" fillId="21" borderId="1" xfId="10" applyNumberFormat="1" applyFont="1" applyFill="1" applyBorder="1" applyAlignment="1">
      <alignment horizontal="center"/>
    </xf>
    <xf numFmtId="0" fontId="33" fillId="20" borderId="1" xfId="10" applyFont="1" applyFill="1" applyBorder="1" applyAlignment="1">
      <alignment horizontal="center"/>
    </xf>
    <xf numFmtId="0" fontId="34" fillId="22" borderId="1" xfId="10" applyFont="1" applyFill="1" applyBorder="1" applyAlignment="1">
      <alignment horizontal="center" vertical="center"/>
    </xf>
    <xf numFmtId="0" fontId="33" fillId="22" borderId="12" xfId="10" applyFont="1" applyFill="1" applyBorder="1" applyAlignment="1">
      <alignment vertical="center"/>
    </xf>
    <xf numFmtId="0" fontId="33" fillId="22" borderId="1" xfId="10" applyFont="1" applyFill="1" applyBorder="1" applyAlignment="1">
      <alignment horizontal="center" vertical="center"/>
    </xf>
    <xf numFmtId="0" fontId="33" fillId="22" borderId="13" xfId="10" applyFont="1" applyFill="1" applyBorder="1" applyAlignment="1">
      <alignment vertical="center"/>
    </xf>
    <xf numFmtId="3" fontId="0" fillId="23" borderId="1" xfId="10" applyNumberFormat="1" applyFont="1" applyFill="1" applyBorder="1" applyAlignment="1">
      <alignment horizontal="center" vertical="center"/>
    </xf>
    <xf numFmtId="0" fontId="33" fillId="22" borderId="15" xfId="10" applyFont="1" applyFill="1" applyBorder="1" applyAlignment="1">
      <alignment vertical="center"/>
    </xf>
    <xf numFmtId="4" fontId="34" fillId="22" borderId="15" xfId="10" applyNumberFormat="1" applyFont="1" applyFill="1" applyBorder="1" applyAlignment="1">
      <alignment horizontal="center" vertical="center"/>
    </xf>
    <xf numFmtId="0" fontId="34" fillId="22" borderId="1" xfId="10" applyFont="1" applyFill="1" applyBorder="1" applyAlignment="1">
      <alignment horizontal="center" wrapText="1"/>
    </xf>
    <xf numFmtId="0" fontId="33" fillId="22" borderId="13" xfId="10" applyFont="1" applyFill="1" applyBorder="1" applyAlignment="1">
      <alignment horizontal="center"/>
    </xf>
    <xf numFmtId="168" fontId="33" fillId="22" borderId="13" xfId="10" applyNumberFormat="1" applyFont="1" applyFill="1" applyBorder="1" applyAlignment="1">
      <alignment horizontal="center"/>
    </xf>
    <xf numFmtId="172" fontId="33" fillId="22" borderId="13" xfId="10" applyNumberFormat="1" applyFont="1" applyFill="1" applyBorder="1" applyAlignment="1">
      <alignment horizontal="center"/>
    </xf>
    <xf numFmtId="2" fontId="33" fillId="22" borderId="13" xfId="10" applyNumberFormat="1" applyFont="1" applyFill="1" applyBorder="1" applyAlignment="1">
      <alignment horizontal="center"/>
    </xf>
    <xf numFmtId="168" fontId="12" fillId="22" borderId="1" xfId="10" applyNumberFormat="1" applyFont="1" applyFill="1" applyBorder="1" applyAlignment="1">
      <alignment horizontal="center"/>
    </xf>
    <xf numFmtId="172" fontId="34" fillId="22" borderId="1" xfId="10" applyNumberFormat="1" applyFont="1" applyFill="1" applyBorder="1" applyAlignment="1">
      <alignment horizontal="center"/>
    </xf>
    <xf numFmtId="172" fontId="12" fillId="23" borderId="1" xfId="10" applyNumberFormat="1" applyFont="1" applyFill="1" applyBorder="1" applyAlignment="1">
      <alignment horizontal="center"/>
    </xf>
    <xf numFmtId="0" fontId="33" fillId="22" borderId="1" xfId="10" applyFont="1" applyFill="1" applyBorder="1" applyAlignment="1">
      <alignment horizontal="center"/>
    </xf>
    <xf numFmtId="0" fontId="34" fillId="24" borderId="1" xfId="10" applyFont="1" applyFill="1" applyBorder="1" applyAlignment="1">
      <alignment horizontal="center" vertical="center"/>
    </xf>
    <xf numFmtId="0" fontId="33" fillId="24" borderId="12" xfId="10" applyFont="1" applyFill="1" applyBorder="1" applyAlignment="1">
      <alignment vertical="center"/>
    </xf>
    <xf numFmtId="0" fontId="33" fillId="24" borderId="1" xfId="10" applyFont="1" applyFill="1" applyBorder="1" applyAlignment="1">
      <alignment horizontal="center" vertical="center"/>
    </xf>
    <xf numFmtId="0" fontId="33" fillId="24" borderId="13" xfId="10" applyFont="1" applyFill="1" applyBorder="1" applyAlignment="1">
      <alignment vertical="center"/>
    </xf>
    <xf numFmtId="3" fontId="0" fillId="25" borderId="1" xfId="10" applyNumberFormat="1" applyFont="1" applyFill="1" applyBorder="1" applyAlignment="1">
      <alignment horizontal="center" vertical="center"/>
    </xf>
    <xf numFmtId="0" fontId="33" fillId="24" borderId="15" xfId="10" applyFont="1" applyFill="1" applyBorder="1" applyAlignment="1">
      <alignment vertical="center"/>
    </xf>
    <xf numFmtId="4" fontId="34" fillId="24" borderId="15" xfId="10" applyNumberFormat="1" applyFont="1" applyFill="1" applyBorder="1" applyAlignment="1">
      <alignment horizontal="center" vertical="center"/>
    </xf>
    <xf numFmtId="0" fontId="34" fillId="24" borderId="1" xfId="10" applyFont="1" applyFill="1" applyBorder="1" applyAlignment="1">
      <alignment horizontal="center" wrapText="1"/>
    </xf>
    <xf numFmtId="0" fontId="33" fillId="24" borderId="13" xfId="10" applyFont="1" applyFill="1" applyBorder="1" applyAlignment="1">
      <alignment horizontal="center"/>
    </xf>
    <xf numFmtId="168" fontId="33" fillId="24" borderId="13" xfId="10" applyNumberFormat="1" applyFont="1" applyFill="1" applyBorder="1" applyAlignment="1">
      <alignment horizontal="center"/>
    </xf>
    <xf numFmtId="172" fontId="33" fillId="24" borderId="13" xfId="10" applyNumberFormat="1" applyFont="1" applyFill="1" applyBorder="1" applyAlignment="1">
      <alignment horizontal="center"/>
    </xf>
    <xf numFmtId="2" fontId="33" fillId="24" borderId="13" xfId="10" applyNumberFormat="1" applyFont="1" applyFill="1" applyBorder="1" applyAlignment="1">
      <alignment horizontal="center"/>
    </xf>
    <xf numFmtId="168" fontId="12" fillId="24" borderId="1" xfId="10" applyNumberFormat="1" applyFont="1" applyFill="1" applyBorder="1" applyAlignment="1">
      <alignment horizontal="center"/>
    </xf>
    <xf numFmtId="172" fontId="34" fillId="24" borderId="1" xfId="10" applyNumberFormat="1" applyFont="1" applyFill="1" applyBorder="1" applyAlignment="1">
      <alignment horizontal="center"/>
    </xf>
    <xf numFmtId="172" fontId="12" fillId="25" borderId="1" xfId="10" applyNumberFormat="1" applyFont="1" applyFill="1" applyBorder="1" applyAlignment="1">
      <alignment horizontal="center"/>
    </xf>
    <xf numFmtId="0" fontId="33" fillId="24" borderId="1" xfId="10" applyFont="1" applyFill="1" applyBorder="1" applyAlignment="1">
      <alignment horizontal="center"/>
    </xf>
    <xf numFmtId="0" fontId="34" fillId="26" borderId="1" xfId="10" applyFont="1" applyFill="1" applyBorder="1" applyAlignment="1">
      <alignment horizontal="center" vertical="center"/>
    </xf>
    <xf numFmtId="0" fontId="33" fillId="26" borderId="12" xfId="10" applyFont="1" applyFill="1" applyBorder="1" applyAlignment="1">
      <alignment vertical="center"/>
    </xf>
    <xf numFmtId="0" fontId="33" fillId="26" borderId="1" xfId="10" applyFont="1" applyFill="1" applyBorder="1" applyAlignment="1">
      <alignment horizontal="center" vertical="center"/>
    </xf>
    <xf numFmtId="0" fontId="33" fillId="26" borderId="13" xfId="10" applyFont="1" applyFill="1" applyBorder="1" applyAlignment="1">
      <alignment vertical="center"/>
    </xf>
    <xf numFmtId="3" fontId="0" fillId="27" borderId="1" xfId="10" applyNumberFormat="1" applyFont="1" applyFill="1" applyBorder="1" applyAlignment="1">
      <alignment horizontal="center" vertical="center"/>
    </xf>
    <xf numFmtId="0" fontId="33" fillId="26" borderId="15" xfId="10" applyFont="1" applyFill="1" applyBorder="1" applyAlignment="1">
      <alignment vertical="center"/>
    </xf>
    <xf numFmtId="4" fontId="34" fillId="26" borderId="15" xfId="10" applyNumberFormat="1" applyFont="1" applyFill="1" applyBorder="1" applyAlignment="1">
      <alignment horizontal="center" vertical="center"/>
    </xf>
    <xf numFmtId="0" fontId="34" fillId="26" borderId="1" xfId="10" applyFont="1" applyFill="1" applyBorder="1" applyAlignment="1">
      <alignment horizontal="center" wrapText="1"/>
    </xf>
    <xf numFmtId="0" fontId="33" fillId="26" borderId="13" xfId="10" applyFont="1" applyFill="1" applyBorder="1" applyAlignment="1">
      <alignment horizontal="center"/>
    </xf>
    <xf numFmtId="168" fontId="33" fillId="26" borderId="13" xfId="10" applyNumberFormat="1" applyFont="1" applyFill="1" applyBorder="1" applyAlignment="1">
      <alignment horizontal="center"/>
    </xf>
    <xf numFmtId="172" fontId="33" fillId="26" borderId="13" xfId="10" applyNumberFormat="1" applyFont="1" applyFill="1" applyBorder="1" applyAlignment="1">
      <alignment horizontal="center"/>
    </xf>
    <xf numFmtId="2" fontId="33" fillId="26" borderId="13" xfId="10" applyNumberFormat="1" applyFont="1" applyFill="1" applyBorder="1" applyAlignment="1">
      <alignment horizontal="center"/>
    </xf>
    <xf numFmtId="168" fontId="12" fillId="26" borderId="1" xfId="10" applyNumberFormat="1" applyFont="1" applyFill="1" applyBorder="1" applyAlignment="1">
      <alignment horizontal="center"/>
    </xf>
    <xf numFmtId="172" fontId="34" fillId="26" borderId="1" xfId="10" applyNumberFormat="1" applyFont="1" applyFill="1" applyBorder="1" applyAlignment="1">
      <alignment horizontal="center"/>
    </xf>
    <xf numFmtId="172" fontId="12" fillId="27" borderId="1" xfId="10" applyNumberFormat="1" applyFont="1" applyFill="1" applyBorder="1" applyAlignment="1">
      <alignment horizontal="center"/>
    </xf>
    <xf numFmtId="0" fontId="33" fillId="26" borderId="1" xfId="10" applyFont="1" applyFill="1" applyBorder="1" applyAlignment="1">
      <alignment horizontal="center"/>
    </xf>
    <xf numFmtId="167" fontId="25" fillId="0" borderId="55" xfId="17" applyNumberFormat="1" applyFont="1" applyBorder="1" applyAlignment="1">
      <alignment horizontal="center" vertical="center" wrapText="1"/>
    </xf>
    <xf numFmtId="167" fontId="25" fillId="0" borderId="55" xfId="17" applyNumberFormat="1" applyFont="1" applyBorder="1" applyAlignment="1">
      <alignment horizontal="center" vertical="center"/>
    </xf>
    <xf numFmtId="167" fontId="25" fillId="0" borderId="61" xfId="17" applyNumberFormat="1" applyFont="1" applyBorder="1" applyAlignment="1">
      <alignment horizontal="center" vertical="center"/>
    </xf>
    <xf numFmtId="167" fontId="25" fillId="0" borderId="3" xfId="17" applyNumberFormat="1" applyFont="1" applyBorder="1" applyAlignment="1">
      <alignment horizontal="center" vertical="center"/>
    </xf>
    <xf numFmtId="167" fontId="25" fillId="0" borderId="43" xfId="17" applyNumberFormat="1" applyFont="1" applyBorder="1" applyAlignment="1">
      <alignment horizontal="center" vertical="center"/>
    </xf>
    <xf numFmtId="167" fontId="25" fillId="0" borderId="31" xfId="17" applyNumberFormat="1" applyFont="1" applyBorder="1" applyAlignment="1">
      <alignment horizontal="center" vertical="center"/>
    </xf>
    <xf numFmtId="167" fontId="9" fillId="0" borderId="13" xfId="17" applyNumberFormat="1" applyFont="1" applyBorder="1" applyAlignment="1">
      <alignment horizontal="center" vertical="center"/>
    </xf>
    <xf numFmtId="167" fontId="25" fillId="0" borderId="40" xfId="17" applyNumberFormat="1" applyFont="1" applyBorder="1" applyAlignment="1">
      <alignment horizontal="center" vertical="center"/>
    </xf>
    <xf numFmtId="165" fontId="0" fillId="0" borderId="0" xfId="18" applyFont="1" applyFill="1" applyAlignment="1">
      <alignment horizontal="right"/>
    </xf>
    <xf numFmtId="165" fontId="12" fillId="0" borderId="17" xfId="18" applyFont="1" applyFill="1" applyBorder="1" applyAlignment="1">
      <alignment horizontal="right"/>
    </xf>
    <xf numFmtId="165" fontId="12" fillId="0" borderId="17" xfId="18" applyFont="1" applyBorder="1" applyAlignment="1">
      <alignment horizontal="right"/>
    </xf>
    <xf numFmtId="165" fontId="0" fillId="0" borderId="0" xfId="18" applyFont="1" applyAlignment="1">
      <alignment horizontal="right"/>
    </xf>
    <xf numFmtId="165" fontId="12" fillId="0" borderId="11" xfId="18" applyFont="1" applyBorder="1" applyAlignment="1">
      <alignment horizontal="right"/>
    </xf>
    <xf numFmtId="165" fontId="21" fillId="0" borderId="18" xfId="18" applyFont="1" applyBorder="1" applyAlignment="1">
      <alignment horizontal="right"/>
    </xf>
    <xf numFmtId="165" fontId="0" fillId="0" borderId="18" xfId="18" applyFont="1" applyFill="1" applyBorder="1" applyAlignment="1">
      <alignment horizontal="right"/>
    </xf>
    <xf numFmtId="165" fontId="12" fillId="0" borderId="18" xfId="18" applyFont="1" applyBorder="1" applyAlignment="1">
      <alignment horizontal="right"/>
    </xf>
    <xf numFmtId="165" fontId="12" fillId="0" borderId="0" xfId="18" applyFont="1" applyAlignment="1">
      <alignment horizontal="right"/>
    </xf>
    <xf numFmtId="165" fontId="12" fillId="0" borderId="0" xfId="18" applyFont="1" applyFill="1" applyAlignment="1">
      <alignment horizontal="right"/>
    </xf>
    <xf numFmtId="165" fontId="0" fillId="0" borderId="0" xfId="18" applyFont="1" applyFill="1" applyAlignment="1"/>
    <xf numFmtId="165" fontId="0" fillId="0" borderId="0" xfId="18" applyFont="1" applyAlignment="1"/>
    <xf numFmtId="168" fontId="33" fillId="28" borderId="13" xfId="10" applyNumberFormat="1" applyFont="1" applyFill="1" applyBorder="1" applyAlignment="1">
      <alignment horizontal="center"/>
    </xf>
    <xf numFmtId="0" fontId="34" fillId="29" borderId="1" xfId="10" applyFont="1" applyFill="1" applyBorder="1" applyAlignment="1">
      <alignment horizontal="center" vertical="center"/>
    </xf>
    <xf numFmtId="0" fontId="33" fillId="29" borderId="12" xfId="10" applyFont="1" applyFill="1" applyBorder="1" applyAlignment="1">
      <alignment vertical="center"/>
    </xf>
    <xf numFmtId="0" fontId="33" fillId="29" borderId="1" xfId="10" applyFont="1" applyFill="1" applyBorder="1" applyAlignment="1">
      <alignment horizontal="center" vertical="center"/>
    </xf>
    <xf numFmtId="0" fontId="33" fillId="29" borderId="13" xfId="10" applyFont="1" applyFill="1" applyBorder="1" applyAlignment="1">
      <alignment vertical="center"/>
    </xf>
    <xf numFmtId="3" fontId="0" fillId="30" borderId="1" xfId="10" applyNumberFormat="1" applyFont="1" applyFill="1" applyBorder="1" applyAlignment="1">
      <alignment horizontal="center" vertical="center"/>
    </xf>
    <xf numFmtId="0" fontId="33" fillId="29" borderId="15" xfId="10" applyFont="1" applyFill="1" applyBorder="1" applyAlignment="1">
      <alignment vertical="center"/>
    </xf>
    <xf numFmtId="4" fontId="34" fillId="29" borderId="15" xfId="10" applyNumberFormat="1" applyFont="1" applyFill="1" applyBorder="1" applyAlignment="1">
      <alignment horizontal="center" vertical="center"/>
    </xf>
    <xf numFmtId="0" fontId="34" fillId="29" borderId="1" xfId="10" applyFont="1" applyFill="1" applyBorder="1" applyAlignment="1">
      <alignment horizontal="center" wrapText="1"/>
    </xf>
    <xf numFmtId="0" fontId="33" fillId="29" borderId="13" xfId="10" applyFont="1" applyFill="1" applyBorder="1" applyAlignment="1">
      <alignment horizontal="center"/>
    </xf>
    <xf numFmtId="168" fontId="0" fillId="30" borderId="13" xfId="10" applyNumberFormat="1" applyFont="1" applyFill="1" applyBorder="1" applyAlignment="1">
      <alignment horizontal="center"/>
    </xf>
    <xf numFmtId="172" fontId="33" fillId="29" borderId="13" xfId="10" applyNumberFormat="1" applyFont="1" applyFill="1" applyBorder="1" applyAlignment="1">
      <alignment horizontal="center"/>
    </xf>
    <xf numFmtId="168" fontId="33" fillId="29" borderId="13" xfId="10" applyNumberFormat="1" applyFont="1" applyFill="1" applyBorder="1" applyAlignment="1">
      <alignment horizontal="center"/>
    </xf>
    <xf numFmtId="2" fontId="33" fillId="29" borderId="13" xfId="10" applyNumberFormat="1" applyFont="1" applyFill="1" applyBorder="1" applyAlignment="1">
      <alignment horizontal="center"/>
    </xf>
    <xf numFmtId="168" fontId="12" fillId="29" borderId="1" xfId="10" applyNumberFormat="1" applyFont="1" applyFill="1" applyBorder="1" applyAlignment="1">
      <alignment horizontal="center"/>
    </xf>
    <xf numFmtId="172" fontId="34" fillId="29" borderId="1" xfId="10" applyNumberFormat="1" applyFont="1" applyFill="1" applyBorder="1" applyAlignment="1">
      <alignment horizontal="center"/>
    </xf>
    <xf numFmtId="172" fontId="12" fillId="30" borderId="1" xfId="10" applyNumberFormat="1" applyFont="1" applyFill="1" applyBorder="1" applyAlignment="1">
      <alignment horizontal="center"/>
    </xf>
    <xf numFmtId="0" fontId="33" fillId="29" borderId="1" xfId="10" applyFont="1" applyFill="1" applyBorder="1" applyAlignment="1">
      <alignment horizontal="center"/>
    </xf>
    <xf numFmtId="0" fontId="2" fillId="0" borderId="18" xfId="12" applyFont="1" applyAlignment="1">
      <alignment horizontal="center" vertical="center"/>
    </xf>
    <xf numFmtId="0" fontId="6" fillId="0" borderId="36" xfId="12" applyBorder="1" applyAlignment="1">
      <alignment wrapText="1"/>
    </xf>
    <xf numFmtId="0" fontId="6" fillId="0" borderId="33" xfId="12" applyBorder="1" applyAlignment="1">
      <alignment wrapText="1"/>
    </xf>
    <xf numFmtId="43" fontId="6" fillId="0" borderId="33" xfId="13" applyFont="1" applyBorder="1" applyAlignment="1">
      <alignment wrapText="1"/>
    </xf>
    <xf numFmtId="0" fontId="6" fillId="0" borderId="18" xfId="12" applyAlignment="1">
      <alignment wrapText="1"/>
    </xf>
    <xf numFmtId="0" fontId="35" fillId="0" borderId="26" xfId="12" applyFont="1" applyBorder="1" applyAlignment="1">
      <alignment wrapText="1"/>
    </xf>
    <xf numFmtId="43" fontId="35" fillId="0" borderId="18" xfId="13" applyFont="1" applyBorder="1" applyAlignment="1">
      <alignment horizontal="center" wrapText="1"/>
    </xf>
    <xf numFmtId="43" fontId="6" fillId="0" borderId="18" xfId="13" applyFont="1" applyBorder="1" applyAlignment="1">
      <alignment wrapText="1"/>
    </xf>
    <xf numFmtId="0" fontId="35" fillId="0" borderId="34" xfId="12" applyFont="1" applyBorder="1" applyAlignment="1">
      <alignment wrapText="1"/>
    </xf>
    <xf numFmtId="165" fontId="6" fillId="0" borderId="18" xfId="18" applyFont="1" applyBorder="1" applyAlignment="1">
      <alignment horizontal="center" vertical="center" wrapText="1"/>
    </xf>
    <xf numFmtId="165" fontId="6" fillId="0" borderId="18" xfId="18" applyFont="1" applyBorder="1" applyAlignment="1">
      <alignment wrapText="1"/>
    </xf>
    <xf numFmtId="43" fontId="6" fillId="0" borderId="31" xfId="13" applyFont="1" applyBorder="1" applyAlignment="1">
      <alignment wrapText="1"/>
    </xf>
    <xf numFmtId="0" fontId="6" fillId="0" borderId="18" xfId="12" applyAlignment="1">
      <alignment horizontal="center" vertical="center" wrapText="1"/>
    </xf>
    <xf numFmtId="43" fontId="6" fillId="0" borderId="18" xfId="13" applyFont="1" applyBorder="1" applyAlignment="1">
      <alignment horizontal="center" vertical="center" wrapText="1"/>
    </xf>
    <xf numFmtId="43" fontId="6" fillId="0" borderId="32" xfId="13" applyFont="1" applyBorder="1" applyAlignment="1">
      <alignment wrapText="1"/>
    </xf>
    <xf numFmtId="4" fontId="36" fillId="0" borderId="18" xfId="12" applyNumberFormat="1" applyFont="1" applyAlignment="1">
      <alignment horizontal="right" wrapText="1"/>
    </xf>
    <xf numFmtId="0" fontId="6" fillId="0" borderId="29" xfId="12" applyBorder="1" applyAlignment="1">
      <alignment wrapText="1"/>
    </xf>
    <xf numFmtId="0" fontId="6" fillId="0" borderId="28" xfId="12" applyBorder="1" applyAlignment="1">
      <alignment wrapText="1"/>
    </xf>
    <xf numFmtId="43" fontId="6" fillId="0" borderId="28" xfId="13" applyFont="1" applyBorder="1" applyAlignment="1">
      <alignment wrapText="1"/>
    </xf>
    <xf numFmtId="43" fontId="6" fillId="0" borderId="18" xfId="13" applyFont="1" applyAlignment="1">
      <alignment wrapText="1"/>
    </xf>
    <xf numFmtId="165" fontId="6" fillId="0" borderId="33" xfId="18" applyFont="1" applyBorder="1" applyAlignment="1">
      <alignment wrapText="1"/>
    </xf>
    <xf numFmtId="165" fontId="6" fillId="0" borderId="28" xfId="18" applyFont="1" applyBorder="1" applyAlignment="1">
      <alignment wrapText="1"/>
    </xf>
    <xf numFmtId="165" fontId="36" fillId="0" borderId="30" xfId="18" applyFont="1" applyBorder="1" applyAlignment="1">
      <alignment horizontal="right" wrapText="1"/>
    </xf>
    <xf numFmtId="165" fontId="36" fillId="0" borderId="18" xfId="18" applyFont="1" applyBorder="1" applyAlignment="1">
      <alignment horizontal="right" wrapText="1"/>
    </xf>
    <xf numFmtId="43" fontId="6" fillId="0" borderId="32" xfId="13" applyFont="1" applyBorder="1" applyAlignment="1"/>
    <xf numFmtId="167" fontId="53" fillId="0" borderId="2" xfId="17" applyNumberFormat="1" applyFont="1" applyBorder="1" applyAlignment="1">
      <alignment horizontal="center" vertical="center"/>
    </xf>
    <xf numFmtId="165" fontId="1" fillId="0" borderId="18" xfId="18" applyFont="1" applyBorder="1" applyAlignment="1"/>
    <xf numFmtId="165" fontId="2" fillId="0" borderId="18" xfId="18" applyFont="1" applyBorder="1" applyAlignment="1"/>
    <xf numFmtId="165" fontId="6" fillId="0" borderId="32" xfId="18" applyFont="1" applyBorder="1" applyAlignment="1"/>
    <xf numFmtId="165" fontId="6" fillId="0" borderId="18" xfId="18" applyFont="1" applyBorder="1" applyAlignment="1">
      <alignment horizontal="center" vertical="center"/>
    </xf>
    <xf numFmtId="43" fontId="6" fillId="0" borderId="18" xfId="13" applyFont="1" applyAlignment="1"/>
    <xf numFmtId="0" fontId="37" fillId="0" borderId="43" xfId="12" applyFont="1" applyBorder="1" applyAlignment="1">
      <alignment wrapText="1"/>
    </xf>
    <xf numFmtId="0" fontId="6" fillId="0" borderId="43" xfId="12" applyBorder="1" applyAlignment="1">
      <alignment wrapText="1"/>
    </xf>
    <xf numFmtId="165" fontId="6" fillId="0" borderId="43" xfId="18" applyFont="1" applyBorder="1" applyAlignment="1">
      <alignment horizontal="center" vertical="center" wrapText="1"/>
    </xf>
    <xf numFmtId="0" fontId="5" fillId="0" borderId="43" xfId="12" applyFont="1" applyBorder="1" applyAlignment="1">
      <alignment wrapText="1"/>
    </xf>
    <xf numFmtId="165" fontId="6" fillId="0" borderId="34" xfId="18" applyFont="1" applyBorder="1" applyAlignment="1">
      <alignment horizontal="center" vertical="center" wrapText="1"/>
    </xf>
    <xf numFmtId="0" fontId="2" fillId="0" borderId="34" xfId="12" applyFont="1" applyBorder="1" applyAlignment="1">
      <alignment horizontal="center" vertical="center" wrapText="1"/>
    </xf>
    <xf numFmtId="165" fontId="2" fillId="0" borderId="34" xfId="18" applyFont="1" applyBorder="1" applyAlignment="1">
      <alignment wrapText="1"/>
    </xf>
    <xf numFmtId="0" fontId="1" fillId="0" borderId="31" xfId="12" applyFont="1" applyBorder="1"/>
    <xf numFmtId="1" fontId="55" fillId="15" borderId="1" xfId="10" applyNumberFormat="1" applyFont="1" applyFill="1" applyBorder="1" applyAlignment="1">
      <alignment horizontal="center" vertical="center"/>
    </xf>
    <xf numFmtId="0" fontId="55" fillId="22" borderId="1" xfId="10" applyFont="1" applyFill="1" applyBorder="1" applyAlignment="1">
      <alignment horizontal="center" vertical="center"/>
    </xf>
    <xf numFmtId="43" fontId="1" fillId="0" borderId="18" xfId="13" applyFont="1" applyBorder="1" applyAlignment="1">
      <alignment horizontal="left" vertical="center"/>
    </xf>
    <xf numFmtId="0" fontId="11" fillId="0" borderId="0" xfId="0" applyFont="1"/>
    <xf numFmtId="0" fontId="11" fillId="0" borderId="0" xfId="0" applyFont="1" applyAlignment="1">
      <alignment horizontal="right"/>
    </xf>
    <xf numFmtId="165" fontId="11" fillId="0" borderId="0" xfId="18" applyFont="1" applyAlignment="1">
      <alignment horizontal="center"/>
    </xf>
    <xf numFmtId="0" fontId="15" fillId="0" borderId="12" xfId="0" applyFont="1" applyBorder="1"/>
    <xf numFmtId="0" fontId="15" fillId="0" borderId="15" xfId="0" applyFont="1" applyBorder="1"/>
    <xf numFmtId="0" fontId="11" fillId="0" borderId="0" xfId="0" applyFont="1" applyAlignment="1">
      <alignment horizontal="center"/>
    </xf>
    <xf numFmtId="165" fontId="11" fillId="0" borderId="0" xfId="18" applyFont="1" applyAlignment="1">
      <alignment horizontal="center" wrapText="1"/>
    </xf>
    <xf numFmtId="0" fontId="56" fillId="0" borderId="0" xfId="0" applyFont="1"/>
    <xf numFmtId="0" fontId="15" fillId="0" borderId="17" xfId="0" applyFont="1" applyBorder="1" applyAlignment="1">
      <alignment horizontal="center"/>
    </xf>
    <xf numFmtId="165" fontId="15" fillId="0" borderId="17" xfId="18" applyFont="1" applyFill="1" applyBorder="1" applyAlignment="1">
      <alignment horizontal="right"/>
    </xf>
    <xf numFmtId="10" fontId="11" fillId="0" borderId="0" xfId="18" applyNumberFormat="1" applyFont="1" applyAlignment="1">
      <alignment horizontal="center"/>
    </xf>
    <xf numFmtId="165" fontId="11" fillId="0" borderId="0" xfId="18" applyFont="1" applyFill="1" applyAlignment="1">
      <alignment horizontal="right"/>
    </xf>
    <xf numFmtId="168" fontId="11" fillId="0" borderId="0" xfId="0" applyNumberFormat="1" applyFont="1" applyAlignment="1">
      <alignment horizontal="center"/>
    </xf>
    <xf numFmtId="0" fontId="57" fillId="0" borderId="0" xfId="0" quotePrefix="1" applyFont="1" applyAlignment="1">
      <alignment horizontal="right"/>
    </xf>
    <xf numFmtId="165" fontId="57" fillId="0" borderId="0" xfId="18" quotePrefix="1" applyFont="1" applyAlignment="1">
      <alignment horizontal="center"/>
    </xf>
    <xf numFmtId="1" fontId="11" fillId="0" borderId="0" xfId="0" applyNumberFormat="1" applyFont="1" applyAlignment="1">
      <alignment horizontal="center"/>
    </xf>
    <xf numFmtId="168" fontId="11" fillId="0" borderId="0" xfId="0" applyNumberFormat="1" applyFont="1" applyAlignment="1">
      <alignment horizontal="right"/>
    </xf>
    <xf numFmtId="0" fontId="11" fillId="0" borderId="18" xfId="0" applyFont="1" applyBorder="1"/>
    <xf numFmtId="1" fontId="11" fillId="0" borderId="18" xfId="2" applyNumberFormat="1" applyFont="1" applyAlignment="1">
      <alignment horizontal="center"/>
    </xf>
    <xf numFmtId="0" fontId="11" fillId="0" borderId="18" xfId="2" applyFont="1" applyAlignment="1">
      <alignment horizontal="center"/>
    </xf>
    <xf numFmtId="168" fontId="15" fillId="0" borderId="0" xfId="0" applyNumberFormat="1" applyFont="1" applyAlignment="1">
      <alignment horizontal="right"/>
    </xf>
    <xf numFmtId="165" fontId="15" fillId="0" borderId="11" xfId="18" applyFont="1" applyFill="1" applyBorder="1" applyAlignment="1">
      <alignment horizontal="right"/>
    </xf>
    <xf numFmtId="0" fontId="56" fillId="0" borderId="18" xfId="2" applyFont="1"/>
    <xf numFmtId="165" fontId="11" fillId="0" borderId="18" xfId="18" applyFont="1" applyFill="1" applyBorder="1" applyAlignment="1">
      <alignment horizontal="right"/>
    </xf>
    <xf numFmtId="0" fontId="11" fillId="0" borderId="18" xfId="2" applyFont="1"/>
    <xf numFmtId="168" fontId="15" fillId="0" borderId="18" xfId="2" applyNumberFormat="1" applyFont="1" applyAlignment="1">
      <alignment horizontal="right"/>
    </xf>
    <xf numFmtId="165" fontId="15" fillId="0" borderId="18" xfId="18" applyFont="1" applyFill="1" applyBorder="1" applyAlignment="1">
      <alignment horizontal="right"/>
    </xf>
    <xf numFmtId="0" fontId="15" fillId="0" borderId="0" xfId="0" applyFont="1"/>
    <xf numFmtId="0" fontId="11" fillId="0" borderId="0" xfId="0" applyFont="1" applyAlignment="1">
      <alignment wrapText="1"/>
    </xf>
    <xf numFmtId="165" fontId="15" fillId="0" borderId="0" xfId="18" applyFont="1" applyFill="1" applyAlignment="1">
      <alignment horizontal="right"/>
    </xf>
    <xf numFmtId="0" fontId="15" fillId="0" borderId="0" xfId="0" applyFont="1" applyAlignment="1">
      <alignment horizontal="center"/>
    </xf>
    <xf numFmtId="165" fontId="11" fillId="0" borderId="0" xfId="18" applyFont="1" applyFill="1" applyAlignment="1"/>
    <xf numFmtId="0" fontId="59" fillId="0" borderId="36" xfId="12" applyFont="1" applyBorder="1"/>
    <xf numFmtId="0" fontId="59" fillId="0" borderId="33" xfId="12" applyFont="1" applyBorder="1"/>
    <xf numFmtId="43" fontId="59" fillId="0" borderId="33" xfId="13" applyFont="1" applyBorder="1"/>
    <xf numFmtId="43" fontId="59" fillId="0" borderId="35" xfId="13" applyFont="1" applyBorder="1"/>
    <xf numFmtId="0" fontId="59" fillId="0" borderId="18" xfId="12" applyFont="1"/>
    <xf numFmtId="172" fontId="59" fillId="0" borderId="18" xfId="12" applyNumberFormat="1" applyFont="1"/>
    <xf numFmtId="0" fontId="60" fillId="0" borderId="26" xfId="12" applyFont="1" applyBorder="1"/>
    <xf numFmtId="43" fontId="59" fillId="0" borderId="18" xfId="13" applyFont="1" applyBorder="1"/>
    <xf numFmtId="43" fontId="59" fillId="0" borderId="32" xfId="13" applyFont="1" applyBorder="1"/>
    <xf numFmtId="0" fontId="60" fillId="0" borderId="34" xfId="12" applyFont="1" applyBorder="1"/>
    <xf numFmtId="0" fontId="61" fillId="0" borderId="31" xfId="12" applyFont="1" applyBorder="1"/>
    <xf numFmtId="172" fontId="59" fillId="0" borderId="18" xfId="0" applyNumberFormat="1" applyFont="1" applyBorder="1"/>
    <xf numFmtId="0" fontId="59" fillId="0" borderId="18" xfId="0" applyFont="1" applyBorder="1" applyAlignment="1">
      <alignment horizontal="right"/>
    </xf>
    <xf numFmtId="165" fontId="59" fillId="0" borderId="0" xfId="18" applyFont="1" applyAlignment="1">
      <alignment horizontal="center"/>
    </xf>
    <xf numFmtId="165" fontId="59" fillId="0" borderId="0" xfId="18" applyFont="1" applyAlignment="1">
      <alignment horizontal="center" wrapText="1"/>
    </xf>
    <xf numFmtId="0" fontId="59" fillId="0" borderId="18" xfId="0" applyFont="1" applyBorder="1"/>
    <xf numFmtId="0" fontId="59" fillId="0" borderId="31" xfId="12" applyFont="1" applyBorder="1"/>
    <xf numFmtId="43" fontId="61" fillId="0" borderId="18" xfId="13" applyFont="1" applyBorder="1" applyAlignment="1">
      <alignment horizontal="center" vertical="center"/>
    </xf>
    <xf numFmtId="43" fontId="59" fillId="0" borderId="18" xfId="13" applyFont="1"/>
    <xf numFmtId="172" fontId="59" fillId="0" borderId="18" xfId="0" applyNumberFormat="1" applyFont="1" applyBorder="1" applyAlignment="1">
      <alignment horizontal="center"/>
    </xf>
    <xf numFmtId="0" fontId="62" fillId="0" borderId="18" xfId="0" applyFont="1" applyBorder="1" applyAlignment="1">
      <alignment horizontal="right"/>
    </xf>
    <xf numFmtId="0" fontId="59" fillId="0" borderId="18" xfId="12" applyFont="1" applyAlignment="1">
      <alignment horizontal="center" vertical="center"/>
    </xf>
    <xf numFmtId="43" fontId="59" fillId="0" borderId="18" xfId="13" applyFont="1" applyBorder="1" applyAlignment="1">
      <alignment horizontal="center" vertical="center"/>
    </xf>
    <xf numFmtId="1" fontId="59" fillId="0" borderId="18" xfId="12" applyNumberFormat="1" applyFont="1" applyAlignment="1">
      <alignment horizontal="center" vertical="center"/>
    </xf>
    <xf numFmtId="43" fontId="59" fillId="0" borderId="18" xfId="13" applyFont="1" applyFill="1" applyBorder="1" applyAlignment="1">
      <alignment horizontal="center" vertical="center"/>
    </xf>
    <xf numFmtId="43" fontId="59" fillId="0" borderId="33" xfId="13" applyFont="1" applyBorder="1" applyAlignment="1">
      <alignment horizontal="center" vertical="center"/>
    </xf>
    <xf numFmtId="43" fontId="59" fillId="0" borderId="18" xfId="13" applyFont="1" applyFill="1" applyBorder="1"/>
    <xf numFmtId="43" fontId="59" fillId="0" borderId="32" xfId="13" applyFont="1" applyFill="1" applyBorder="1"/>
    <xf numFmtId="43" fontId="60" fillId="0" borderId="18" xfId="13" applyFont="1" applyBorder="1"/>
    <xf numFmtId="168" fontId="60" fillId="0" borderId="38" xfId="12" applyNumberFormat="1" applyFont="1" applyBorder="1" applyAlignment="1">
      <alignment horizontal="right"/>
    </xf>
    <xf numFmtId="0" fontId="59" fillId="0" borderId="29" xfId="12" applyFont="1" applyBorder="1"/>
    <xf numFmtId="0" fontId="59" fillId="0" borderId="28" xfId="12" applyFont="1" applyBorder="1" applyAlignment="1">
      <alignment horizontal="center" vertical="center"/>
    </xf>
    <xf numFmtId="43" fontId="59" fillId="0" borderId="28" xfId="13" applyFont="1" applyBorder="1" applyAlignment="1">
      <alignment horizontal="center" vertical="center"/>
    </xf>
    <xf numFmtId="43" fontId="59" fillId="0" borderId="28" xfId="13" applyFont="1" applyBorder="1"/>
    <xf numFmtId="43" fontId="59" fillId="0" borderId="27" xfId="13" applyFont="1" applyBorder="1"/>
    <xf numFmtId="0" fontId="60" fillId="0" borderId="18" xfId="12" applyFont="1"/>
    <xf numFmtId="43" fontId="59" fillId="0" borderId="18" xfId="13" applyFont="1" applyAlignment="1">
      <alignment horizontal="center" vertical="center"/>
    </xf>
    <xf numFmtId="43" fontId="60" fillId="0" borderId="18" xfId="13" applyFont="1"/>
    <xf numFmtId="0" fontId="59" fillId="0" borderId="18" xfId="12" applyFont="1" applyAlignment="1">
      <alignment horizontal="center"/>
    </xf>
    <xf numFmtId="165" fontId="59" fillId="0" borderId="0" xfId="18" applyFont="1" applyFill="1" applyAlignment="1">
      <alignment horizontal="center"/>
    </xf>
    <xf numFmtId="165" fontId="59" fillId="0" borderId="0" xfId="18" applyFont="1" applyFill="1" applyAlignment="1">
      <alignment horizontal="center" wrapText="1"/>
    </xf>
    <xf numFmtId="43" fontId="61" fillId="0" borderId="18" xfId="13" applyFont="1" applyFill="1" applyBorder="1" applyAlignment="1">
      <alignment horizontal="center" vertical="center"/>
    </xf>
    <xf numFmtId="43" fontId="59" fillId="0" borderId="33" xfId="13" applyFont="1" applyFill="1" applyBorder="1" applyAlignment="1">
      <alignment horizontal="center" vertical="center"/>
    </xf>
    <xf numFmtId="43" fontId="59" fillId="0" borderId="28" xfId="13" applyFont="1" applyFill="1" applyBorder="1" applyAlignment="1">
      <alignment horizontal="center" vertical="center"/>
    </xf>
    <xf numFmtId="43" fontId="59" fillId="0" borderId="33" xfId="13" applyFont="1" applyFill="1" applyBorder="1"/>
    <xf numFmtId="43" fontId="59" fillId="0" borderId="28" xfId="13" applyFont="1" applyFill="1" applyBorder="1"/>
    <xf numFmtId="43" fontId="60" fillId="0" borderId="18" xfId="13" applyFont="1" applyFill="1" applyBorder="1"/>
    <xf numFmtId="43" fontId="59" fillId="0" borderId="27" xfId="13" applyFont="1" applyFill="1" applyBorder="1"/>
    <xf numFmtId="43" fontId="59" fillId="0" borderId="18" xfId="13" applyFont="1" applyFill="1" applyAlignment="1">
      <alignment horizontal="center" vertical="center"/>
    </xf>
    <xf numFmtId="43" fontId="59" fillId="0" borderId="18" xfId="13" applyFont="1" applyFill="1"/>
    <xf numFmtId="43" fontId="59" fillId="0" borderId="18" xfId="13" applyFont="1" applyFill="1" applyBorder="1" applyAlignment="1">
      <alignment horizontal="center"/>
    </xf>
    <xf numFmtId="43" fontId="59" fillId="0" borderId="32" xfId="13" applyFont="1" applyFill="1" applyBorder="1" applyAlignment="1">
      <alignment horizontal="center"/>
    </xf>
    <xf numFmtId="43" fontId="61" fillId="0" borderId="32" xfId="13" applyFont="1" applyFill="1" applyBorder="1" applyAlignment="1">
      <alignment horizontal="center" vertical="center"/>
    </xf>
    <xf numFmtId="0" fontId="60" fillId="0" borderId="31" xfId="12" applyFont="1" applyBorder="1"/>
    <xf numFmtId="0" fontId="60" fillId="0" borderId="18" xfId="12" applyFont="1" applyAlignment="1">
      <alignment horizontal="center" vertical="center"/>
    </xf>
    <xf numFmtId="43" fontId="60" fillId="0" borderId="18" xfId="13" applyFont="1" applyFill="1" applyBorder="1" applyAlignment="1">
      <alignment horizontal="center" vertical="center"/>
    </xf>
    <xf numFmtId="172" fontId="60" fillId="0" borderId="18" xfId="12" applyNumberFormat="1" applyFont="1"/>
    <xf numFmtId="43" fontId="59" fillId="0" borderId="35" xfId="13" applyFont="1" applyFill="1" applyBorder="1"/>
    <xf numFmtId="3" fontId="59" fillId="0" borderId="18" xfId="12" applyNumberFormat="1" applyFont="1"/>
    <xf numFmtId="0" fontId="60" fillId="0" borderId="31" xfId="12" applyFont="1" applyBorder="1" applyAlignment="1">
      <alignment wrapText="1"/>
    </xf>
    <xf numFmtId="3" fontId="59" fillId="0" borderId="18" xfId="12" applyNumberFormat="1" applyFont="1" applyAlignment="1">
      <alignment horizontal="right"/>
    </xf>
    <xf numFmtId="172" fontId="59" fillId="0" borderId="18" xfId="12" applyNumberFormat="1" applyFont="1" applyAlignment="1">
      <alignment horizontal="right"/>
    </xf>
    <xf numFmtId="43" fontId="59" fillId="0" borderId="32" xfId="13" applyFont="1" applyFill="1" applyBorder="1" applyAlignment="1">
      <alignment horizontal="center" vertical="center"/>
    </xf>
    <xf numFmtId="2" fontId="59" fillId="0" borderId="18" xfId="12" applyNumberFormat="1" applyFont="1" applyAlignment="1">
      <alignment horizontal="right"/>
    </xf>
    <xf numFmtId="165" fontId="59" fillId="0" borderId="18" xfId="18" applyFont="1" applyFill="1" applyBorder="1" applyAlignment="1">
      <alignment horizontal="right"/>
    </xf>
    <xf numFmtId="0" fontId="59" fillId="0" borderId="31" xfId="12" applyFont="1" applyBorder="1" applyAlignment="1">
      <alignment wrapText="1"/>
    </xf>
    <xf numFmtId="168" fontId="60" fillId="0" borderId="18" xfId="12" applyNumberFormat="1" applyFont="1" applyAlignment="1">
      <alignment horizontal="right"/>
    </xf>
    <xf numFmtId="168" fontId="59" fillId="0" borderId="18" xfId="12" applyNumberFormat="1" applyFont="1" applyAlignment="1">
      <alignment horizontal="center"/>
    </xf>
    <xf numFmtId="2" fontId="59" fillId="0" borderId="18" xfId="12" applyNumberFormat="1" applyFont="1" applyAlignment="1">
      <alignment horizontal="right" vertical="center"/>
    </xf>
    <xf numFmtId="2" fontId="59" fillId="0" borderId="18" xfId="12" applyNumberFormat="1" applyFont="1" applyAlignment="1">
      <alignment horizontal="center" vertical="center"/>
    </xf>
    <xf numFmtId="2" fontId="59" fillId="0" borderId="28" xfId="12" applyNumberFormat="1" applyFont="1" applyBorder="1" applyAlignment="1">
      <alignment horizontal="center" vertical="center"/>
    </xf>
    <xf numFmtId="165" fontId="59" fillId="0" borderId="18" xfId="18" applyFont="1" applyFill="1" applyBorder="1" applyAlignment="1">
      <alignment horizontal="center" vertical="center"/>
    </xf>
    <xf numFmtId="167" fontId="25" fillId="0" borderId="64" xfId="17" applyNumberFormat="1" applyFont="1" applyBorder="1" applyAlignment="1">
      <alignment horizontal="center" vertical="center"/>
    </xf>
    <xf numFmtId="167" fontId="25" fillId="12" borderId="65" xfId="17" applyNumberFormat="1" applyFont="1" applyFill="1" applyBorder="1" applyAlignment="1">
      <alignment horizontal="center" vertical="center"/>
    </xf>
    <xf numFmtId="167" fontId="25" fillId="9" borderId="66" xfId="17" applyNumberFormat="1" applyFont="1" applyFill="1" applyBorder="1" applyAlignment="1">
      <alignment horizontal="center" vertical="center"/>
    </xf>
    <xf numFmtId="167" fontId="25" fillId="0" borderId="67" xfId="17" applyNumberFormat="1" applyFont="1" applyBorder="1" applyAlignment="1">
      <alignment horizontal="center" vertical="center"/>
    </xf>
    <xf numFmtId="10" fontId="9" fillId="0" borderId="64" xfId="17" applyNumberFormat="1" applyFont="1" applyBorder="1" applyAlignment="1">
      <alignment horizontal="right" vertical="center"/>
    </xf>
    <xf numFmtId="0" fontId="9" fillId="0" borderId="18" xfId="17" applyFont="1" applyAlignment="1">
      <alignment horizontal="center" vertical="center"/>
    </xf>
    <xf numFmtId="0" fontId="50" fillId="0" borderId="18" xfId="17" applyFont="1" applyAlignment="1">
      <alignment vertical="center"/>
    </xf>
    <xf numFmtId="169" fontId="24" fillId="0" borderId="18" xfId="17" applyNumberFormat="1" applyFont="1" applyAlignment="1">
      <alignment vertical="center"/>
    </xf>
    <xf numFmtId="165" fontId="9" fillId="0" borderId="18" xfId="15" applyFont="1" applyAlignment="1">
      <alignment vertical="center"/>
    </xf>
    <xf numFmtId="0" fontId="0" fillId="0" borderId="18" xfId="17" applyFont="1" applyAlignment="1">
      <alignment vertical="center"/>
    </xf>
    <xf numFmtId="0" fontId="25" fillId="0" borderId="18" xfId="17" applyFont="1" applyAlignment="1">
      <alignment vertical="center"/>
    </xf>
    <xf numFmtId="169" fontId="25" fillId="0" borderId="18" xfId="17" applyNumberFormat="1" applyFont="1" applyAlignment="1">
      <alignment horizontal="right" vertical="center"/>
    </xf>
    <xf numFmtId="169" fontId="24" fillId="10" borderId="21" xfId="17" applyNumberFormat="1" applyFont="1" applyFill="1" applyBorder="1" applyAlignment="1">
      <alignment vertical="center"/>
    </xf>
    <xf numFmtId="165" fontId="24" fillId="0" borderId="18" xfId="15" applyFont="1" applyAlignment="1">
      <alignment vertical="center"/>
    </xf>
    <xf numFmtId="0" fontId="26" fillId="0" borderId="18" xfId="17" applyFont="1" applyAlignment="1">
      <alignment vertical="center" wrapText="1"/>
    </xf>
    <xf numFmtId="4" fontId="26" fillId="0" borderId="18" xfId="17" applyNumberFormat="1" applyFont="1" applyAlignment="1">
      <alignment vertical="center"/>
    </xf>
    <xf numFmtId="167" fontId="24" fillId="9" borderId="46" xfId="17" applyNumberFormat="1" applyFont="1" applyFill="1" applyBorder="1" applyAlignment="1">
      <alignment vertical="center"/>
    </xf>
    <xf numFmtId="6" fontId="26" fillId="0" borderId="18" xfId="17" applyNumberFormat="1" applyFont="1" applyAlignment="1">
      <alignment horizontal="left" vertical="center" wrapText="1"/>
    </xf>
    <xf numFmtId="170" fontId="26" fillId="0" borderId="18" xfId="17" applyNumberFormat="1" applyFont="1" applyAlignment="1">
      <alignment horizontal="left" vertical="center" wrapText="1"/>
    </xf>
    <xf numFmtId="0" fontId="25" fillId="0" borderId="57" xfId="17" applyFont="1" applyBorder="1" applyAlignment="1">
      <alignment vertical="center"/>
    </xf>
    <xf numFmtId="0" fontId="9" fillId="0" borderId="63" xfId="17" applyFont="1" applyBorder="1" applyAlignment="1">
      <alignment vertical="center"/>
    </xf>
    <xf numFmtId="0" fontId="9" fillId="0" borderId="58" xfId="17" applyFont="1" applyBorder="1" applyAlignment="1">
      <alignment vertical="center"/>
    </xf>
    <xf numFmtId="167" fontId="25" fillId="0" borderId="51" xfId="17" applyNumberFormat="1" applyFont="1" applyBorder="1" applyAlignment="1">
      <alignment horizontal="center" vertical="center"/>
    </xf>
    <xf numFmtId="1" fontId="25" fillId="0" borderId="51" xfId="17" applyNumberFormat="1" applyFont="1" applyBorder="1" applyAlignment="1">
      <alignment horizontal="center" vertical="center"/>
    </xf>
    <xf numFmtId="1" fontId="25" fillId="0" borderId="57" xfId="17" applyNumberFormat="1" applyFont="1" applyBorder="1" applyAlignment="1">
      <alignment horizontal="center" vertical="center"/>
    </xf>
    <xf numFmtId="1" fontId="25" fillId="12" borderId="52" xfId="17" applyNumberFormat="1" applyFont="1" applyFill="1" applyBorder="1" applyAlignment="1">
      <alignment horizontal="center" vertical="center" wrapText="1"/>
    </xf>
    <xf numFmtId="0" fontId="25" fillId="0" borderId="59" xfId="17" applyFont="1" applyBorder="1" applyAlignment="1">
      <alignment vertical="center"/>
    </xf>
    <xf numFmtId="0" fontId="9" fillId="0" borderId="60" xfId="17" applyFont="1" applyBorder="1" applyAlignment="1">
      <alignment vertical="center"/>
    </xf>
    <xf numFmtId="167" fontId="25" fillId="0" borderId="53" xfId="17" applyNumberFormat="1" applyFont="1" applyBorder="1" applyAlignment="1">
      <alignment horizontal="center" vertical="center"/>
    </xf>
    <xf numFmtId="1" fontId="25" fillId="0" borderId="53" xfId="17" applyNumberFormat="1" applyFont="1" applyBorder="1" applyAlignment="1">
      <alignment horizontal="center" vertical="center"/>
    </xf>
    <xf numFmtId="1" fontId="25" fillId="0" borderId="59" xfId="17" applyNumberFormat="1" applyFont="1" applyBorder="1" applyAlignment="1">
      <alignment horizontal="center" vertical="center"/>
    </xf>
    <xf numFmtId="1" fontId="25" fillId="12" borderId="54" xfId="17" applyNumberFormat="1" applyFont="1" applyFill="1" applyBorder="1" applyAlignment="1">
      <alignment horizontal="center" vertical="center"/>
    </xf>
    <xf numFmtId="1" fontId="25" fillId="9" borderId="48" xfId="17" applyNumberFormat="1" applyFont="1" applyFill="1" applyBorder="1" applyAlignment="1">
      <alignment horizontal="center" vertical="center"/>
    </xf>
    <xf numFmtId="0" fontId="25" fillId="0" borderId="18" xfId="17" applyFont="1" applyAlignment="1">
      <alignment horizontal="center" vertical="center"/>
    </xf>
    <xf numFmtId="0" fontId="25" fillId="0" borderId="55" xfId="17" applyFont="1" applyBorder="1" applyAlignment="1">
      <alignment vertical="center"/>
    </xf>
    <xf numFmtId="1" fontId="25" fillId="12" borderId="56" xfId="17" applyNumberFormat="1" applyFont="1" applyFill="1" applyBorder="1" applyAlignment="1">
      <alignment horizontal="center" vertical="center" wrapText="1"/>
    </xf>
    <xf numFmtId="167" fontId="24" fillId="0" borderId="18" xfId="17" applyNumberFormat="1" applyFont="1" applyAlignment="1">
      <alignment horizontal="center" vertical="center"/>
    </xf>
    <xf numFmtId="167" fontId="24" fillId="0" borderId="13" xfId="17" applyNumberFormat="1" applyFont="1" applyBorder="1" applyAlignment="1">
      <alignment horizontal="right" vertical="center"/>
    </xf>
    <xf numFmtId="167" fontId="24" fillId="12" borderId="31" xfId="17" applyNumberFormat="1" applyFont="1" applyFill="1" applyBorder="1" applyAlignment="1">
      <alignment horizontal="right" vertical="center"/>
    </xf>
    <xf numFmtId="167" fontId="24" fillId="9" borderId="48" xfId="17" applyNumberFormat="1" applyFont="1" applyFill="1" applyBorder="1" applyAlignment="1">
      <alignment horizontal="center" vertical="center"/>
    </xf>
    <xf numFmtId="167" fontId="24" fillId="0" borderId="2" xfId="17" applyNumberFormat="1" applyFont="1" applyBorder="1" applyAlignment="1">
      <alignment horizontal="center" vertical="center"/>
    </xf>
    <xf numFmtId="167" fontId="24" fillId="0" borderId="13" xfId="17" applyNumberFormat="1" applyFont="1" applyBorder="1" applyAlignment="1">
      <alignment horizontal="center" vertical="center"/>
    </xf>
    <xf numFmtId="10" fontId="27" fillId="0" borderId="13" xfId="17" applyNumberFormat="1" applyFont="1" applyBorder="1" applyAlignment="1">
      <alignment horizontal="right" vertical="center"/>
    </xf>
    <xf numFmtId="10" fontId="27" fillId="0" borderId="18" xfId="17" applyNumberFormat="1" applyFont="1" applyAlignment="1">
      <alignment horizontal="right" vertical="center"/>
    </xf>
    <xf numFmtId="167" fontId="27" fillId="0" borderId="18" xfId="17" applyNumberFormat="1" applyFont="1" applyAlignment="1">
      <alignment horizontal="right" vertical="center"/>
    </xf>
    <xf numFmtId="167" fontId="24" fillId="12" borderId="31" xfId="17" applyNumberFormat="1" applyFont="1" applyFill="1" applyBorder="1" applyAlignment="1">
      <alignment horizontal="center" vertical="center"/>
    </xf>
    <xf numFmtId="167" fontId="27" fillId="0" borderId="13" xfId="17" applyNumberFormat="1" applyFont="1" applyBorder="1" applyAlignment="1">
      <alignment horizontal="right" vertical="center"/>
    </xf>
    <xf numFmtId="0" fontId="26" fillId="0" borderId="18" xfId="17" applyFont="1" applyAlignment="1">
      <alignment vertical="center"/>
    </xf>
    <xf numFmtId="6" fontId="26" fillId="0" borderId="18" xfId="17" applyNumberFormat="1" applyFont="1" applyAlignment="1">
      <alignment horizontal="left" vertical="center"/>
    </xf>
    <xf numFmtId="0" fontId="28" fillId="0" borderId="18" xfId="17" applyFont="1" applyAlignment="1">
      <alignment vertical="center"/>
    </xf>
    <xf numFmtId="167" fontId="25" fillId="0" borderId="18" xfId="17" applyNumberFormat="1" applyFont="1" applyAlignment="1">
      <alignment horizontal="right" vertical="center"/>
    </xf>
    <xf numFmtId="165" fontId="25" fillId="0" borderId="18" xfId="17" applyNumberFormat="1" applyFont="1" applyAlignment="1">
      <alignment vertical="center"/>
    </xf>
    <xf numFmtId="167" fontId="24" fillId="0" borderId="3" xfId="17" applyNumberFormat="1" applyFont="1" applyBorder="1" applyAlignment="1">
      <alignment horizontal="right" vertical="center"/>
    </xf>
    <xf numFmtId="167" fontId="24" fillId="0" borderId="43" xfId="17" applyNumberFormat="1" applyFont="1" applyBorder="1" applyAlignment="1">
      <alignment horizontal="right" vertical="center"/>
    </xf>
    <xf numFmtId="167" fontId="24" fillId="0" borderId="31" xfId="17" applyNumberFormat="1" applyFont="1" applyBorder="1" applyAlignment="1">
      <alignment horizontal="right" vertical="center"/>
    </xf>
    <xf numFmtId="167" fontId="24" fillId="0" borderId="18" xfId="17" applyNumberFormat="1" applyFont="1" applyAlignment="1">
      <alignment horizontal="right" vertical="center"/>
    </xf>
    <xf numFmtId="167" fontId="24" fillId="0" borderId="6" xfId="17" applyNumberFormat="1" applyFont="1" applyBorder="1" applyAlignment="1">
      <alignment horizontal="center" vertical="center"/>
    </xf>
    <xf numFmtId="167" fontId="24" fillId="0" borderId="43" xfId="17" applyNumberFormat="1" applyFont="1" applyBorder="1" applyAlignment="1">
      <alignment horizontal="center" vertical="center"/>
    </xf>
    <xf numFmtId="167" fontId="24" fillId="0" borderId="31" xfId="17" applyNumberFormat="1" applyFont="1" applyBorder="1" applyAlignment="1">
      <alignment horizontal="center" vertical="center"/>
    </xf>
    <xf numFmtId="167" fontId="24" fillId="0" borderId="9" xfId="17" applyNumberFormat="1" applyFont="1" applyBorder="1" applyAlignment="1">
      <alignment horizontal="center" vertical="center"/>
    </xf>
    <xf numFmtId="167" fontId="24" fillId="0" borderId="15" xfId="17" applyNumberFormat="1" applyFont="1" applyBorder="1" applyAlignment="1">
      <alignment horizontal="center" vertical="center"/>
    </xf>
    <xf numFmtId="0" fontId="27" fillId="0" borderId="13" xfId="17" applyFont="1" applyBorder="1" applyAlignment="1">
      <alignment horizontal="right" vertical="center"/>
    </xf>
    <xf numFmtId="167" fontId="24" fillId="9" borderId="68" xfId="17" applyNumberFormat="1" applyFont="1" applyFill="1" applyBorder="1" applyAlignment="1">
      <alignment horizontal="center" vertical="center"/>
    </xf>
    <xf numFmtId="167" fontId="24" fillId="9" borderId="48" xfId="17" applyNumberFormat="1" applyFont="1" applyFill="1" applyBorder="1" applyAlignment="1">
      <alignment horizontal="right" vertical="center"/>
    </xf>
    <xf numFmtId="3" fontId="9" fillId="0" borderId="18" xfId="17" applyNumberFormat="1" applyFont="1" applyAlignment="1">
      <alignment vertical="center"/>
    </xf>
    <xf numFmtId="10" fontId="9" fillId="0" borderId="18" xfId="17" applyNumberFormat="1" applyFont="1" applyAlignment="1">
      <alignment vertical="center"/>
    </xf>
    <xf numFmtId="171" fontId="9" fillId="0" borderId="18" xfId="17" applyNumberFormat="1" applyFont="1" applyAlignment="1">
      <alignment horizontal="right" vertical="center"/>
    </xf>
    <xf numFmtId="167" fontId="24" fillId="12" borderId="13" xfId="17" applyNumberFormat="1" applyFont="1" applyFill="1" applyBorder="1" applyAlignment="1">
      <alignment horizontal="center" vertical="center"/>
    </xf>
    <xf numFmtId="167" fontId="24" fillId="0" borderId="64" xfId="17" applyNumberFormat="1" applyFont="1" applyBorder="1" applyAlignment="1">
      <alignment horizontal="center" vertical="center"/>
    </xf>
    <xf numFmtId="167" fontId="24" fillId="12" borderId="65" xfId="17" applyNumberFormat="1" applyFont="1" applyFill="1" applyBorder="1" applyAlignment="1">
      <alignment horizontal="center" vertical="center"/>
    </xf>
    <xf numFmtId="167" fontId="24" fillId="9" borderId="66" xfId="17" applyNumberFormat="1" applyFont="1" applyFill="1" applyBorder="1" applyAlignment="1">
      <alignment horizontal="center" vertical="center"/>
    </xf>
    <xf numFmtId="167" fontId="24" fillId="0" borderId="67" xfId="17" applyNumberFormat="1" applyFont="1" applyBorder="1" applyAlignment="1">
      <alignment horizontal="center" vertical="center"/>
    </xf>
    <xf numFmtId="10" fontId="27" fillId="0" borderId="64" xfId="17" applyNumberFormat="1" applyFont="1" applyBorder="1" applyAlignment="1">
      <alignment horizontal="right" vertical="center"/>
    </xf>
    <xf numFmtId="167" fontId="24" fillId="12" borderId="45" xfId="17" applyNumberFormat="1" applyFont="1" applyFill="1" applyBorder="1" applyAlignment="1">
      <alignment horizontal="center" vertical="center"/>
    </xf>
    <xf numFmtId="167" fontId="24" fillId="9" borderId="50" xfId="17" applyNumberFormat="1" applyFont="1" applyFill="1" applyBorder="1" applyAlignment="1">
      <alignment horizontal="center" vertical="center"/>
    </xf>
    <xf numFmtId="167" fontId="54" fillId="0" borderId="2" xfId="17" applyNumberFormat="1" applyFont="1" applyBorder="1" applyAlignment="1">
      <alignment horizontal="center" vertical="center"/>
    </xf>
    <xf numFmtId="167" fontId="28" fillId="0" borderId="13" xfId="17" applyNumberFormat="1" applyFont="1" applyBorder="1" applyAlignment="1">
      <alignment horizontal="center" vertical="center"/>
    </xf>
    <xf numFmtId="167" fontId="28" fillId="12" borderId="31" xfId="17" applyNumberFormat="1" applyFont="1" applyFill="1" applyBorder="1" applyAlignment="1">
      <alignment horizontal="center" vertical="center"/>
    </xf>
    <xf numFmtId="167" fontId="28" fillId="9" borderId="48" xfId="17" applyNumberFormat="1" applyFont="1" applyFill="1" applyBorder="1" applyAlignment="1">
      <alignment horizontal="center" vertical="center"/>
    </xf>
    <xf numFmtId="167" fontId="27" fillId="0" borderId="18" xfId="17" applyNumberFormat="1" applyFont="1" applyAlignment="1">
      <alignment vertical="center"/>
    </xf>
    <xf numFmtId="0" fontId="9" fillId="0" borderId="22" xfId="17" applyFont="1" applyBorder="1" applyAlignment="1">
      <alignment vertical="center"/>
    </xf>
    <xf numFmtId="0" fontId="25" fillId="0" borderId="23" xfId="17" applyFont="1" applyBorder="1" applyAlignment="1">
      <alignment vertical="center"/>
    </xf>
    <xf numFmtId="0" fontId="9" fillId="0" borderId="23" xfId="17" applyFont="1" applyBorder="1" applyAlignment="1">
      <alignment vertical="center"/>
    </xf>
    <xf numFmtId="165" fontId="24" fillId="0" borderId="23" xfId="17" applyNumberFormat="1" applyFont="1" applyBorder="1" applyAlignment="1">
      <alignment vertical="center"/>
    </xf>
    <xf numFmtId="165" fontId="24" fillId="0" borderId="21" xfId="17" applyNumberFormat="1" applyFont="1" applyBorder="1" applyAlignment="1">
      <alignment vertical="center"/>
    </xf>
    <xf numFmtId="165" fontId="28" fillId="0" borderId="24" xfId="17" applyNumberFormat="1" applyFont="1" applyBorder="1" applyAlignment="1">
      <alignment vertical="center"/>
    </xf>
    <xf numFmtId="165" fontId="9" fillId="0" borderId="21" xfId="17" applyNumberFormat="1" applyFont="1" applyBorder="1" applyAlignment="1">
      <alignment vertical="center"/>
    </xf>
    <xf numFmtId="165" fontId="24" fillId="0" borderId="18" xfId="17" applyNumberFormat="1" applyFont="1" applyAlignment="1">
      <alignment vertical="center"/>
    </xf>
    <xf numFmtId="165" fontId="28" fillId="10" borderId="21" xfId="17" applyNumberFormat="1" applyFont="1" applyFill="1" applyBorder="1" applyAlignment="1">
      <alignment vertical="center"/>
    </xf>
    <xf numFmtId="165" fontId="25" fillId="10" borderId="21" xfId="17" applyNumberFormat="1" applyFont="1" applyFill="1" applyBorder="1" applyAlignment="1">
      <alignment vertical="center"/>
    </xf>
    <xf numFmtId="165" fontId="0" fillId="0" borderId="18" xfId="15" applyFont="1" applyAlignment="1">
      <alignment vertical="center"/>
    </xf>
    <xf numFmtId="165" fontId="24" fillId="0" borderId="24" xfId="17" applyNumberFormat="1" applyFont="1" applyBorder="1" applyAlignment="1">
      <alignment vertical="center"/>
    </xf>
    <xf numFmtId="165" fontId="24" fillId="0" borderId="32" xfId="17" applyNumberFormat="1" applyFont="1" applyBorder="1" applyAlignment="1">
      <alignment vertical="center"/>
    </xf>
    <xf numFmtId="0" fontId="9" fillId="0" borderId="28" xfId="17" applyFont="1" applyBorder="1" applyAlignment="1">
      <alignment vertical="center"/>
    </xf>
    <xf numFmtId="167" fontId="25" fillId="14" borderId="69" xfId="17" applyNumberFormat="1" applyFont="1" applyFill="1" applyBorder="1" applyAlignment="1">
      <alignment horizontal="center" vertical="center"/>
    </xf>
    <xf numFmtId="167" fontId="25" fillId="0" borderId="70" xfId="17" applyNumberFormat="1" applyFont="1" applyBorder="1" applyAlignment="1">
      <alignment horizontal="center" vertical="center"/>
    </xf>
    <xf numFmtId="167" fontId="25" fillId="13" borderId="71" xfId="17" applyNumberFormat="1" applyFont="1" applyFill="1" applyBorder="1" applyAlignment="1">
      <alignment horizontal="center" vertical="center"/>
    </xf>
    <xf numFmtId="168" fontId="60" fillId="0" borderId="21" xfId="12" applyNumberFormat="1" applyFont="1" applyBorder="1" applyAlignment="1">
      <alignment horizontal="right"/>
    </xf>
    <xf numFmtId="167" fontId="25" fillId="9" borderId="72" xfId="17" applyNumberFormat="1" applyFont="1" applyFill="1" applyBorder="1" applyAlignment="1">
      <alignment horizontal="center" vertical="center"/>
    </xf>
    <xf numFmtId="0" fontId="24" fillId="5" borderId="12" xfId="17" applyFont="1" applyFill="1" applyBorder="1" applyAlignment="1">
      <alignment horizontal="right" vertical="center"/>
    </xf>
    <xf numFmtId="1" fontId="24" fillId="5" borderId="12" xfId="17" applyNumberFormat="1" applyFont="1" applyFill="1" applyBorder="1" applyAlignment="1">
      <alignment horizontal="center" vertical="center"/>
    </xf>
    <xf numFmtId="0" fontId="24" fillId="11" borderId="4" xfId="17" applyFont="1" applyFill="1" applyBorder="1" applyAlignment="1">
      <alignment horizontal="right" vertical="center"/>
    </xf>
    <xf numFmtId="169" fontId="24" fillId="10" borderId="26" xfId="17" applyNumberFormat="1" applyFont="1" applyFill="1" applyBorder="1" applyAlignment="1">
      <alignment vertical="center"/>
    </xf>
    <xf numFmtId="0" fontId="9" fillId="0" borderId="73" xfId="17" applyFont="1" applyBorder="1" applyAlignment="1">
      <alignment vertical="center"/>
    </xf>
    <xf numFmtId="0" fontId="24" fillId="0" borderId="74" xfId="17" applyFont="1" applyBorder="1" applyAlignment="1">
      <alignment horizontal="right" vertical="center"/>
    </xf>
    <xf numFmtId="1" fontId="24" fillId="0" borderId="74" xfId="17" applyNumberFormat="1" applyFont="1" applyBorder="1" applyAlignment="1">
      <alignment horizontal="center" vertical="center"/>
    </xf>
    <xf numFmtId="169" fontId="24" fillId="0" borderId="74" xfId="17" applyNumberFormat="1" applyFont="1" applyBorder="1" applyAlignment="1">
      <alignment vertical="center"/>
    </xf>
    <xf numFmtId="167" fontId="24" fillId="0" borderId="74" xfId="17" applyNumberFormat="1" applyFont="1" applyBorder="1" applyAlignment="1">
      <alignment vertical="center"/>
    </xf>
    <xf numFmtId="165" fontId="24" fillId="0" borderId="74" xfId="15" applyFont="1" applyBorder="1" applyAlignment="1">
      <alignment vertical="center"/>
    </xf>
    <xf numFmtId="165" fontId="24" fillId="0" borderId="75" xfId="15" applyFont="1" applyBorder="1" applyAlignment="1">
      <alignment vertical="center"/>
    </xf>
    <xf numFmtId="168" fontId="36" fillId="0" borderId="72" xfId="12" applyNumberFormat="1" applyFont="1" applyBorder="1" applyAlignment="1">
      <alignment horizontal="right"/>
    </xf>
    <xf numFmtId="3" fontId="59" fillId="0" borderId="18" xfId="12" applyNumberFormat="1" applyFont="1" applyAlignment="1">
      <alignment horizontal="center" vertical="center"/>
    </xf>
    <xf numFmtId="168" fontId="59" fillId="0" borderId="18" xfId="12" applyNumberFormat="1" applyFont="1" applyAlignment="1">
      <alignment horizontal="center" vertical="center"/>
    </xf>
    <xf numFmtId="9" fontId="59" fillId="0" borderId="0" xfId="20" applyFont="1" applyAlignment="1">
      <alignment horizontal="center"/>
    </xf>
    <xf numFmtId="0" fontId="2" fillId="0" borderId="43" xfId="12" applyFont="1" applyBorder="1" applyAlignment="1">
      <alignment wrapText="1"/>
    </xf>
    <xf numFmtId="165" fontId="2" fillId="0" borderId="43" xfId="18" applyFont="1" applyFill="1" applyBorder="1" applyAlignment="1">
      <alignment wrapText="1"/>
    </xf>
    <xf numFmtId="165" fontId="1" fillId="0" borderId="43" xfId="18" applyFont="1" applyFill="1" applyBorder="1" applyAlignment="1">
      <alignment wrapText="1"/>
    </xf>
    <xf numFmtId="165" fontId="6" fillId="0" borderId="43" xfId="18" applyFont="1" applyFill="1" applyBorder="1" applyAlignment="1">
      <alignment wrapText="1"/>
    </xf>
    <xf numFmtId="165" fontId="6" fillId="0" borderId="43" xfId="18" applyFont="1" applyFill="1" applyBorder="1" applyAlignment="1">
      <alignment horizontal="center" vertical="center" wrapText="1"/>
    </xf>
    <xf numFmtId="0" fontId="6" fillId="0" borderId="43" xfId="12" applyBorder="1" applyAlignment="1">
      <alignment horizontal="center" vertical="center" wrapText="1"/>
    </xf>
    <xf numFmtId="165" fontId="5" fillId="0" borderId="43" xfId="18" applyFont="1" applyFill="1" applyBorder="1" applyAlignment="1">
      <alignment wrapText="1"/>
    </xf>
    <xf numFmtId="0" fontId="6" fillId="0" borderId="32" xfId="12" applyBorder="1" applyAlignment="1">
      <alignment wrapText="1"/>
    </xf>
    <xf numFmtId="43" fontId="6" fillId="0" borderId="27" xfId="13" applyFont="1" applyBorder="1" applyAlignment="1">
      <alignment wrapText="1"/>
    </xf>
    <xf numFmtId="43" fontId="61" fillId="0" borderId="32" xfId="13" applyFont="1" applyBorder="1" applyAlignment="1">
      <alignment horizontal="center" vertical="center"/>
    </xf>
    <xf numFmtId="165" fontId="2" fillId="0" borderId="34" xfId="18" applyFont="1" applyFill="1" applyBorder="1" applyAlignment="1">
      <alignment wrapText="1"/>
    </xf>
    <xf numFmtId="0" fontId="59" fillId="0" borderId="33" xfId="12" applyFont="1" applyBorder="1" applyAlignment="1">
      <alignment horizontal="center"/>
    </xf>
    <xf numFmtId="0" fontId="1" fillId="0" borderId="43" xfId="12" applyFont="1" applyBorder="1" applyAlignment="1">
      <alignment wrapText="1"/>
    </xf>
    <xf numFmtId="0" fontId="59" fillId="0" borderId="18" xfId="12" applyFont="1" applyAlignment="1">
      <alignment horizontal="right"/>
    </xf>
    <xf numFmtId="0" fontId="59" fillId="31" borderId="31" xfId="12" applyFont="1" applyFill="1" applyBorder="1"/>
    <xf numFmtId="0" fontId="59" fillId="31" borderId="18" xfId="12" applyFont="1" applyFill="1" applyAlignment="1">
      <alignment horizontal="center" vertical="center"/>
    </xf>
    <xf numFmtId="172" fontId="59" fillId="31" borderId="18" xfId="12" applyNumberFormat="1" applyFont="1" applyFill="1"/>
    <xf numFmtId="43" fontId="59" fillId="31" borderId="18" xfId="13" applyFont="1" applyFill="1" applyBorder="1" applyAlignment="1">
      <alignment horizontal="center" vertical="center"/>
    </xf>
    <xf numFmtId="43" fontId="59" fillId="31" borderId="18" xfId="13" applyFont="1" applyFill="1" applyBorder="1"/>
    <xf numFmtId="0" fontId="64" fillId="0" borderId="31" xfId="0" applyFont="1" applyBorder="1"/>
    <xf numFmtId="0" fontId="65" fillId="0" borderId="31" xfId="12" applyFont="1" applyBorder="1"/>
    <xf numFmtId="43" fontId="59" fillId="31" borderId="32" xfId="13" applyFont="1" applyFill="1" applyBorder="1"/>
    <xf numFmtId="0" fontId="59" fillId="31" borderId="18" xfId="12" applyFont="1" applyFill="1"/>
    <xf numFmtId="165" fontId="59" fillId="31" borderId="0" xfId="18" applyFont="1" applyFill="1" applyAlignment="1">
      <alignment horizontal="center"/>
    </xf>
    <xf numFmtId="0" fontId="40" fillId="0" borderId="18" xfId="14" applyFont="1" applyAlignment="1">
      <alignment horizontal="left"/>
    </xf>
    <xf numFmtId="0" fontId="41" fillId="0" borderId="18" xfId="14" applyFont="1" applyAlignment="1">
      <alignment horizontal="center"/>
    </xf>
    <xf numFmtId="0" fontId="0" fillId="0" borderId="18" xfId="14" applyFont="1"/>
    <xf numFmtId="0" fontId="40" fillId="0" borderId="18" xfId="14" applyFont="1" applyAlignment="1">
      <alignment horizontal="center"/>
    </xf>
    <xf numFmtId="0" fontId="46" fillId="0" borderId="18" xfId="14" applyFont="1" applyAlignment="1">
      <alignment horizontal="left" vertical="center" wrapText="1"/>
    </xf>
    <xf numFmtId="0" fontId="45" fillId="0" borderId="18" xfId="14" applyFont="1" applyAlignment="1">
      <alignment horizontal="left" vertical="center" wrapText="1"/>
    </xf>
    <xf numFmtId="0" fontId="44" fillId="0" borderId="18" xfId="14" applyFont="1" applyAlignment="1">
      <alignment horizontal="left" vertical="center" wrapText="1"/>
    </xf>
    <xf numFmtId="174" fontId="44" fillId="0" borderId="18" xfId="14" applyNumberFormat="1" applyFont="1" applyAlignment="1">
      <alignment horizontal="left" vertical="center"/>
    </xf>
    <xf numFmtId="0" fontId="9" fillId="0" borderId="18" xfId="8" applyFont="1" applyAlignment="1">
      <alignment horizontal="left" vertical="top" wrapText="1"/>
    </xf>
    <xf numFmtId="0" fontId="21" fillId="0" borderId="18" xfId="8" applyAlignment="1">
      <alignment horizontal="left" wrapText="1"/>
    </xf>
    <xf numFmtId="165" fontId="0" fillId="0" borderId="0" xfId="18" applyFont="1" applyAlignment="1">
      <alignment horizontal="center"/>
    </xf>
    <xf numFmtId="165" fontId="0" fillId="0" borderId="0" xfId="18" applyFont="1" applyAlignment="1"/>
    <xf numFmtId="165" fontId="11" fillId="0" borderId="16" xfId="18" applyFont="1" applyBorder="1"/>
    <xf numFmtId="165" fontId="11" fillId="0" borderId="0" xfId="18" applyFont="1" applyFill="1" applyAlignment="1">
      <alignment horizontal="center"/>
    </xf>
    <xf numFmtId="165" fontId="11" fillId="0" borderId="0" xfId="18" applyFont="1" applyFill="1" applyAlignment="1"/>
    <xf numFmtId="165" fontId="11" fillId="0" borderId="16" xfId="18" applyFont="1" applyFill="1" applyBorder="1"/>
    <xf numFmtId="43" fontId="6" fillId="0" borderId="33" xfId="13" applyFont="1" applyBorder="1" applyAlignment="1">
      <alignment horizontal="center"/>
    </xf>
    <xf numFmtId="43" fontId="6" fillId="0" borderId="35" xfId="13" applyFont="1" applyBorder="1" applyAlignment="1">
      <alignment horizontal="center"/>
    </xf>
    <xf numFmtId="43" fontId="6" fillId="0" borderId="18" xfId="13" applyFont="1" applyBorder="1" applyAlignment="1">
      <alignment horizontal="center"/>
    </xf>
    <xf numFmtId="43" fontId="6" fillId="0" borderId="32" xfId="13" applyFont="1" applyBorder="1" applyAlignment="1">
      <alignment horizontal="center"/>
    </xf>
    <xf numFmtId="43" fontId="59" fillId="0" borderId="33" xfId="13" applyFont="1" applyFill="1" applyBorder="1" applyAlignment="1">
      <alignment horizontal="center"/>
    </xf>
    <xf numFmtId="43" fontId="59" fillId="0" borderId="35" xfId="13" applyFont="1" applyFill="1" applyBorder="1" applyAlignment="1">
      <alignment horizontal="center"/>
    </xf>
    <xf numFmtId="43" fontId="59" fillId="0" borderId="18" xfId="13" applyFont="1" applyFill="1" applyBorder="1" applyAlignment="1">
      <alignment horizontal="center"/>
    </xf>
    <xf numFmtId="43" fontId="59" fillId="0" borderId="32" xfId="13" applyFont="1" applyFill="1" applyBorder="1" applyAlignment="1">
      <alignment horizontal="center"/>
    </xf>
    <xf numFmtId="43" fontId="6" fillId="0" borderId="35" xfId="13" applyFont="1" applyBorder="1" applyAlignment="1">
      <alignment horizontal="center" wrapText="1"/>
    </xf>
    <xf numFmtId="43" fontId="6" fillId="0" borderId="32" xfId="13" applyFont="1" applyBorder="1" applyAlignment="1">
      <alignment horizontal="center" wrapText="1"/>
    </xf>
    <xf numFmtId="0" fontId="35" fillId="0" borderId="36" xfId="12" applyFont="1" applyBorder="1" applyAlignment="1">
      <alignment horizontal="center" wrapText="1"/>
    </xf>
    <xf numFmtId="0" fontId="35" fillId="0" borderId="33" xfId="12" applyFont="1" applyBorder="1" applyAlignment="1">
      <alignment horizontal="center" wrapText="1"/>
    </xf>
    <xf numFmtId="0" fontId="35" fillId="0" borderId="35" xfId="12" applyFont="1" applyBorder="1" applyAlignment="1">
      <alignment horizontal="center" wrapText="1"/>
    </xf>
    <xf numFmtId="0" fontId="35" fillId="0" borderId="29" xfId="12" applyFont="1" applyBorder="1" applyAlignment="1">
      <alignment horizontal="center" wrapText="1"/>
    </xf>
    <xf numFmtId="0" fontId="35" fillId="0" borderId="28" xfId="12" applyFont="1" applyBorder="1" applyAlignment="1">
      <alignment horizontal="center" wrapText="1"/>
    </xf>
    <xf numFmtId="0" fontId="35" fillId="0" borderId="27" xfId="12" applyFont="1" applyBorder="1" applyAlignment="1">
      <alignment horizontal="center" wrapText="1"/>
    </xf>
    <xf numFmtId="165" fontId="35" fillId="0" borderId="26" xfId="18" applyFont="1" applyBorder="1" applyAlignment="1">
      <alignment horizontal="center" wrapText="1"/>
    </xf>
    <xf numFmtId="165" fontId="35" fillId="0" borderId="34" xfId="18" applyFont="1" applyBorder="1" applyAlignment="1">
      <alignment horizontal="center" wrapText="1"/>
    </xf>
    <xf numFmtId="167" fontId="0" fillId="0" borderId="10" xfId="0" applyNumberFormat="1" applyBorder="1" applyAlignment="1">
      <alignment horizontal="center"/>
    </xf>
    <xf numFmtId="0" fontId="11" fillId="0" borderId="5" xfId="0" applyFont="1" applyBorder="1"/>
    <xf numFmtId="0" fontId="0" fillId="0" borderId="0" xfId="0"/>
    <xf numFmtId="0" fontId="11" fillId="0" borderId="2" xfId="0" applyFont="1" applyBorder="1"/>
    <xf numFmtId="167" fontId="0" fillId="0" borderId="5" xfId="0" applyNumberFormat="1" applyBorder="1" applyAlignment="1">
      <alignment horizontal="center"/>
    </xf>
    <xf numFmtId="167" fontId="0" fillId="0" borderId="2" xfId="0" applyNumberFormat="1" applyBorder="1" applyAlignment="1">
      <alignment horizontal="center"/>
    </xf>
  </cellXfs>
  <cellStyles count="22">
    <cellStyle name="Comma" xfId="18" builtinId="3"/>
    <cellStyle name="Comma 2" xfId="13" xr:uid="{AEF52244-267D-4097-900C-C842F0F68FE0}"/>
    <cellStyle name="Comma 3" xfId="15" xr:uid="{CAB53549-BDD3-4818-B2DC-03374078A748}"/>
    <cellStyle name="Hyperlink 2" xfId="3" xr:uid="{D278622B-8AC5-5E4B-A476-44FC0F14A0D4}"/>
    <cellStyle name="Normal" xfId="0" builtinId="0"/>
    <cellStyle name="Normal 10" xfId="17" xr:uid="{C128EAA8-8784-4DF0-9E55-54E76BC77924}"/>
    <cellStyle name="Normal 11" xfId="19" xr:uid="{89AB2BD9-56A2-45A7-B871-BBE70F2B9D73}"/>
    <cellStyle name="Normal 2" xfId="4" xr:uid="{2F4D3201-E7F3-6047-87F3-2826BA3164DD}"/>
    <cellStyle name="Normal 2 2" xfId="5" xr:uid="{1AFF27F6-00E0-F748-9BB5-6C709578241B}"/>
    <cellStyle name="Normal 2 2 2" xfId="16" xr:uid="{020563B6-D197-43E2-8A9F-BC084DF101A1}"/>
    <cellStyle name="Normal 2 3" xfId="9" xr:uid="{E6227EE8-1D0C-034F-BA9E-61FC4E910A6F}"/>
    <cellStyle name="Normal 2 4" xfId="21" xr:uid="{FEAE6FD0-2C56-7347-92D9-9DAF42086488}"/>
    <cellStyle name="Normal 3" xfId="1" xr:uid="{3AB1D4AC-1F88-0E46-99B1-F6E000AFBCB7}"/>
    <cellStyle name="Normal 3 3" xfId="7" xr:uid="{347BE990-3989-2E49-A91D-DFBA171E4D25}"/>
    <cellStyle name="Normal 4" xfId="2" xr:uid="{B554C63D-59E0-0341-8877-43E2A8876C2F}"/>
    <cellStyle name="Normal 4 2" xfId="8" xr:uid="{4AA13C06-B912-A943-AFC3-6FE49AA5D729}"/>
    <cellStyle name="Normal 5" xfId="6" xr:uid="{EC05051F-FE60-1945-9CB7-6D3B115ADAD9}"/>
    <cellStyle name="Normal 6" xfId="10" xr:uid="{F149F9C0-DB3C-48F7-A6AC-EDDA85836CB5}"/>
    <cellStyle name="Normal 7" xfId="11" xr:uid="{D7A5C633-AD20-428F-8584-C17BB5CB7752}"/>
    <cellStyle name="Normal 8" xfId="12" xr:uid="{F1239AD2-CAA1-4039-81DE-0CFD1A8B7988}"/>
    <cellStyle name="Normal 9" xfId="14" xr:uid="{32D7BF26-AF64-41B2-8070-3A0DACF99737}"/>
    <cellStyle name="Percent" xfId="20" builtinId="5"/>
  </cellStyles>
  <dxfs count="0"/>
  <tableStyles count="0" defaultTableStyle="TableStyleMedium2" defaultPivotStyle="PivotStyleLight16"/>
  <colors>
    <mruColors>
      <color rgb="FFFF7E79"/>
      <color rgb="FFFFCD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50" Type="http://schemas.openxmlformats.org/officeDocument/2006/relationships/theme" Target="theme/theme1.xml"/><Relationship Id="rId55"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54"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49" Type="http://customschemas.google.com/relationships/workbookmetadata" Target="metadata"/><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56"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1784350</xdr:colOff>
      <xdr:row>0</xdr:row>
      <xdr:rowOff>50800</xdr:rowOff>
    </xdr:from>
    <xdr:ext cx="1943100" cy="685800"/>
    <xdr:pic>
      <xdr:nvPicPr>
        <xdr:cNvPr id="2" name="image1.png">
          <a:extLst>
            <a:ext uri="{FF2B5EF4-FFF2-40B4-BE49-F238E27FC236}">
              <a16:creationId xmlns:a16="http://schemas.microsoft.com/office/drawing/2014/main" id="{91D87615-3916-46BB-B790-1F2481124EC6}"/>
            </a:ext>
          </a:extLst>
        </xdr:cNvPr>
        <xdr:cNvPicPr preferRelativeResize="0"/>
      </xdr:nvPicPr>
      <xdr:blipFill>
        <a:blip xmlns:r="http://schemas.openxmlformats.org/officeDocument/2006/relationships" r:embed="rId1" cstate="print"/>
        <a:stretch>
          <a:fillRect/>
        </a:stretch>
      </xdr:blipFill>
      <xdr:spPr>
        <a:xfrm>
          <a:off x="5543550" y="50800"/>
          <a:ext cx="1943100" cy="685800"/>
        </a:xfrm>
        <a:prstGeom prst="rect">
          <a:avLst/>
        </a:prstGeom>
        <a:noFill/>
      </xdr:spPr>
    </xdr:pic>
    <xdr:clientData fLocksWithSheet="0"/>
  </xdr:oneCellAnchor>
  <xdr:oneCellAnchor>
    <xdr:from>
      <xdr:col>7</xdr:col>
      <xdr:colOff>333375</xdr:colOff>
      <xdr:row>41</xdr:row>
      <xdr:rowOff>38100</xdr:rowOff>
    </xdr:from>
    <xdr:ext cx="1419225" cy="771525"/>
    <xdr:pic>
      <xdr:nvPicPr>
        <xdr:cNvPr id="3" name="image2.png">
          <a:extLst>
            <a:ext uri="{FF2B5EF4-FFF2-40B4-BE49-F238E27FC236}">
              <a16:creationId xmlns:a16="http://schemas.microsoft.com/office/drawing/2014/main" id="{282F6E08-D1F4-431E-9C1D-D85613F97B7E}"/>
            </a:ext>
          </a:extLst>
        </xdr:cNvPr>
        <xdr:cNvPicPr preferRelativeResize="0"/>
      </xdr:nvPicPr>
      <xdr:blipFill>
        <a:blip xmlns:r="http://schemas.openxmlformats.org/officeDocument/2006/relationships" r:embed="rId2" cstate="print"/>
        <a:stretch>
          <a:fillRect/>
        </a:stretch>
      </xdr:blipFill>
      <xdr:spPr>
        <a:xfrm>
          <a:off x="4181475" y="12230100"/>
          <a:ext cx="1419225" cy="771525"/>
        </a:xfrm>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3</xdr:col>
      <xdr:colOff>66675</xdr:colOff>
      <xdr:row>0</xdr:row>
      <xdr:rowOff>0</xdr:rowOff>
    </xdr:from>
    <xdr:ext cx="1476375" cy="790575"/>
    <xdr:pic>
      <xdr:nvPicPr>
        <xdr:cNvPr id="2" name="image1.png">
          <a:extLst>
            <a:ext uri="{FF2B5EF4-FFF2-40B4-BE49-F238E27FC236}">
              <a16:creationId xmlns:a16="http://schemas.microsoft.com/office/drawing/2014/main" id="{F1820670-40BE-4BD8-BCE4-05EEAE681814}"/>
            </a:ext>
          </a:extLst>
        </xdr:cNvPr>
        <xdr:cNvPicPr preferRelativeResize="0"/>
      </xdr:nvPicPr>
      <xdr:blipFill>
        <a:blip xmlns:r="http://schemas.openxmlformats.org/officeDocument/2006/relationships" r:embed="rId1" cstate="print"/>
        <a:stretch>
          <a:fillRect/>
        </a:stretch>
      </xdr:blipFill>
      <xdr:spPr>
        <a:xfrm>
          <a:off x="4267200" y="0"/>
          <a:ext cx="1476375" cy="790575"/>
        </a:xfrm>
        <a:prstGeom prst="rect">
          <a:avLst/>
        </a:prstGeom>
        <a:noFill/>
      </xdr:spPr>
    </xdr:pic>
    <xdr:clientData fLocksWithSheet="0"/>
  </xdr:oneCellAnchor>
  <xdr:oneCellAnchor>
    <xdr:from>
      <xdr:col>3</xdr:col>
      <xdr:colOff>66675</xdr:colOff>
      <xdr:row>0</xdr:row>
      <xdr:rowOff>0</xdr:rowOff>
    </xdr:from>
    <xdr:ext cx="1476375" cy="790575"/>
    <xdr:pic>
      <xdr:nvPicPr>
        <xdr:cNvPr id="3" name="image1.png">
          <a:extLst>
            <a:ext uri="{FF2B5EF4-FFF2-40B4-BE49-F238E27FC236}">
              <a16:creationId xmlns:a16="http://schemas.microsoft.com/office/drawing/2014/main" id="{1577599B-5DC1-4100-B151-97A1E6C9F0A9}"/>
            </a:ext>
          </a:extLst>
        </xdr:cNvPr>
        <xdr:cNvPicPr preferRelativeResize="0"/>
      </xdr:nvPicPr>
      <xdr:blipFill>
        <a:blip xmlns:r="http://schemas.openxmlformats.org/officeDocument/2006/relationships" r:embed="rId1" cstate="print"/>
        <a:stretch>
          <a:fillRect/>
        </a:stretch>
      </xdr:blipFill>
      <xdr:spPr>
        <a:xfrm>
          <a:off x="4267200" y="0"/>
          <a:ext cx="1476375" cy="790575"/>
        </a:xfrm>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3</xdr:col>
      <xdr:colOff>66675</xdr:colOff>
      <xdr:row>0</xdr:row>
      <xdr:rowOff>0</xdr:rowOff>
    </xdr:from>
    <xdr:ext cx="1476375" cy="790575"/>
    <xdr:pic>
      <xdr:nvPicPr>
        <xdr:cNvPr id="2" name="image1.png">
          <a:extLst>
            <a:ext uri="{FF2B5EF4-FFF2-40B4-BE49-F238E27FC236}">
              <a16:creationId xmlns:a16="http://schemas.microsoft.com/office/drawing/2014/main" id="{F61D66D0-BEBF-A243-8F50-BAF5E65990FB}"/>
            </a:ext>
          </a:extLst>
        </xdr:cNvPr>
        <xdr:cNvPicPr preferRelativeResize="0"/>
      </xdr:nvPicPr>
      <xdr:blipFill>
        <a:blip xmlns:r="http://schemas.openxmlformats.org/officeDocument/2006/relationships" r:embed="rId1" cstate="print"/>
        <a:stretch>
          <a:fillRect/>
        </a:stretch>
      </xdr:blipFill>
      <xdr:spPr>
        <a:xfrm>
          <a:off x="4879975" y="0"/>
          <a:ext cx="1476375" cy="790575"/>
        </a:xfrm>
        <a:prstGeom prst="rect">
          <a:avLst/>
        </a:prstGeom>
        <a:noFill/>
      </xdr:spPr>
    </xdr:pic>
    <xdr:clientData fLocksWithSheet="0"/>
  </xdr:oneCellAnchor>
  <xdr:oneCellAnchor>
    <xdr:from>
      <xdr:col>3</xdr:col>
      <xdr:colOff>66675</xdr:colOff>
      <xdr:row>0</xdr:row>
      <xdr:rowOff>0</xdr:rowOff>
    </xdr:from>
    <xdr:ext cx="1476375" cy="790575"/>
    <xdr:pic>
      <xdr:nvPicPr>
        <xdr:cNvPr id="3" name="image1.png">
          <a:extLst>
            <a:ext uri="{FF2B5EF4-FFF2-40B4-BE49-F238E27FC236}">
              <a16:creationId xmlns:a16="http://schemas.microsoft.com/office/drawing/2014/main" id="{E7FC5FBE-71E9-E14A-A382-D867F9539F1E}"/>
            </a:ext>
          </a:extLst>
        </xdr:cNvPr>
        <xdr:cNvPicPr preferRelativeResize="0"/>
      </xdr:nvPicPr>
      <xdr:blipFill>
        <a:blip xmlns:r="http://schemas.openxmlformats.org/officeDocument/2006/relationships" r:embed="rId1" cstate="print"/>
        <a:stretch>
          <a:fillRect/>
        </a:stretch>
      </xdr:blipFill>
      <xdr:spPr>
        <a:xfrm>
          <a:off x="4879975" y="0"/>
          <a:ext cx="1476375" cy="790575"/>
        </a:xfrm>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dr:oneCellAnchor>
    <xdr:from>
      <xdr:col>3</xdr:col>
      <xdr:colOff>66675</xdr:colOff>
      <xdr:row>0</xdr:row>
      <xdr:rowOff>0</xdr:rowOff>
    </xdr:from>
    <xdr:ext cx="1476375" cy="790575"/>
    <xdr:pic>
      <xdr:nvPicPr>
        <xdr:cNvPr id="2" name="image1.png">
          <a:extLst>
            <a:ext uri="{FF2B5EF4-FFF2-40B4-BE49-F238E27FC236}">
              <a16:creationId xmlns:a16="http://schemas.microsoft.com/office/drawing/2014/main" id="{968FD0FC-58D2-1945-8DF5-EA313D412954}"/>
            </a:ext>
          </a:extLst>
        </xdr:cNvPr>
        <xdr:cNvPicPr preferRelativeResize="0"/>
      </xdr:nvPicPr>
      <xdr:blipFill>
        <a:blip xmlns:r="http://schemas.openxmlformats.org/officeDocument/2006/relationships" r:embed="rId1" cstate="print"/>
        <a:stretch>
          <a:fillRect/>
        </a:stretch>
      </xdr:blipFill>
      <xdr:spPr>
        <a:xfrm>
          <a:off x="4879975" y="0"/>
          <a:ext cx="1476375" cy="790575"/>
        </a:xfrm>
        <a:prstGeom prst="rect">
          <a:avLst/>
        </a:prstGeom>
        <a:noFill/>
      </xdr:spPr>
    </xdr:pic>
    <xdr:clientData fLocksWithSheet="0"/>
  </xdr:oneCellAnchor>
  <xdr:oneCellAnchor>
    <xdr:from>
      <xdr:col>3</xdr:col>
      <xdr:colOff>66675</xdr:colOff>
      <xdr:row>0</xdr:row>
      <xdr:rowOff>0</xdr:rowOff>
    </xdr:from>
    <xdr:ext cx="1476375" cy="790575"/>
    <xdr:pic>
      <xdr:nvPicPr>
        <xdr:cNvPr id="3" name="image1.png">
          <a:extLst>
            <a:ext uri="{FF2B5EF4-FFF2-40B4-BE49-F238E27FC236}">
              <a16:creationId xmlns:a16="http://schemas.microsoft.com/office/drawing/2014/main" id="{B1A79042-A33D-6749-B865-EDF12DEAAB89}"/>
            </a:ext>
          </a:extLst>
        </xdr:cNvPr>
        <xdr:cNvPicPr preferRelativeResize="0"/>
      </xdr:nvPicPr>
      <xdr:blipFill>
        <a:blip xmlns:r="http://schemas.openxmlformats.org/officeDocument/2006/relationships" r:embed="rId1" cstate="print"/>
        <a:stretch>
          <a:fillRect/>
        </a:stretch>
      </xdr:blipFill>
      <xdr:spPr>
        <a:xfrm>
          <a:off x="4879975" y="0"/>
          <a:ext cx="1476375" cy="790575"/>
        </a:xfrm>
        <a:prstGeom prst="rect">
          <a:avLst/>
        </a:prstGeom>
        <a:noFill/>
      </xdr:spPr>
    </xdr:pic>
    <xdr:clientData fLocksWithSheet="0"/>
  </xdr:oneCellAnchor>
</xdr:wsDr>
</file>

<file path=xl/drawings/drawing13.xml><?xml version="1.0" encoding="utf-8"?>
<xdr:wsDr xmlns:xdr="http://schemas.openxmlformats.org/drawingml/2006/spreadsheetDrawing" xmlns:a="http://schemas.openxmlformats.org/drawingml/2006/main">
  <xdr:oneCellAnchor>
    <xdr:from>
      <xdr:col>3</xdr:col>
      <xdr:colOff>66675</xdr:colOff>
      <xdr:row>0</xdr:row>
      <xdr:rowOff>0</xdr:rowOff>
    </xdr:from>
    <xdr:ext cx="1476375" cy="790575"/>
    <xdr:pic>
      <xdr:nvPicPr>
        <xdr:cNvPr id="2" name="image1.png">
          <a:extLst>
            <a:ext uri="{FF2B5EF4-FFF2-40B4-BE49-F238E27FC236}">
              <a16:creationId xmlns:a16="http://schemas.microsoft.com/office/drawing/2014/main" id="{5CC79EEF-7862-A741-A7E2-F76D81B53819}"/>
            </a:ext>
          </a:extLst>
        </xdr:cNvPr>
        <xdr:cNvPicPr preferRelativeResize="0"/>
      </xdr:nvPicPr>
      <xdr:blipFill>
        <a:blip xmlns:r="http://schemas.openxmlformats.org/officeDocument/2006/relationships" r:embed="rId1" cstate="print"/>
        <a:stretch>
          <a:fillRect/>
        </a:stretch>
      </xdr:blipFill>
      <xdr:spPr>
        <a:xfrm>
          <a:off x="4879975" y="0"/>
          <a:ext cx="1476375" cy="790575"/>
        </a:xfrm>
        <a:prstGeom prst="rect">
          <a:avLst/>
        </a:prstGeom>
        <a:noFill/>
      </xdr:spPr>
    </xdr:pic>
    <xdr:clientData fLocksWithSheet="0"/>
  </xdr:oneCellAnchor>
  <xdr:oneCellAnchor>
    <xdr:from>
      <xdr:col>3</xdr:col>
      <xdr:colOff>66675</xdr:colOff>
      <xdr:row>0</xdr:row>
      <xdr:rowOff>0</xdr:rowOff>
    </xdr:from>
    <xdr:ext cx="1476375" cy="790575"/>
    <xdr:pic>
      <xdr:nvPicPr>
        <xdr:cNvPr id="3" name="image1.png">
          <a:extLst>
            <a:ext uri="{FF2B5EF4-FFF2-40B4-BE49-F238E27FC236}">
              <a16:creationId xmlns:a16="http://schemas.microsoft.com/office/drawing/2014/main" id="{FF1AC5AA-0CD0-774E-8D7B-C38E658F8D20}"/>
            </a:ext>
          </a:extLst>
        </xdr:cNvPr>
        <xdr:cNvPicPr preferRelativeResize="0"/>
      </xdr:nvPicPr>
      <xdr:blipFill>
        <a:blip xmlns:r="http://schemas.openxmlformats.org/officeDocument/2006/relationships" r:embed="rId1" cstate="print"/>
        <a:stretch>
          <a:fillRect/>
        </a:stretch>
      </xdr:blipFill>
      <xdr:spPr>
        <a:xfrm>
          <a:off x="4879975" y="0"/>
          <a:ext cx="1476375" cy="790575"/>
        </a:xfrm>
        <a:prstGeom prst="rect">
          <a:avLst/>
        </a:prstGeom>
        <a:noFill/>
      </xdr:spPr>
    </xdr:pic>
    <xdr:clientData fLocksWithSheet="0"/>
  </xdr:oneCellAnchor>
</xdr:wsDr>
</file>

<file path=xl/drawings/drawing14.xml><?xml version="1.0" encoding="utf-8"?>
<xdr:wsDr xmlns:xdr="http://schemas.openxmlformats.org/drawingml/2006/spreadsheetDrawing" xmlns:a="http://schemas.openxmlformats.org/drawingml/2006/main">
  <xdr:oneCellAnchor>
    <xdr:from>
      <xdr:col>3</xdr:col>
      <xdr:colOff>590550</xdr:colOff>
      <xdr:row>0</xdr:row>
      <xdr:rowOff>0</xdr:rowOff>
    </xdr:from>
    <xdr:ext cx="1295400" cy="609600"/>
    <xdr:pic>
      <xdr:nvPicPr>
        <xdr:cNvPr id="2" name="Picture 3">
          <a:extLst>
            <a:ext uri="{FF2B5EF4-FFF2-40B4-BE49-F238E27FC236}">
              <a16:creationId xmlns:a16="http://schemas.microsoft.com/office/drawing/2014/main" id="{8E888932-44C2-104A-9306-F0E2CBDC35B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6850" y="0"/>
          <a:ext cx="12954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5.xml><?xml version="1.0" encoding="utf-8"?>
<xdr:wsDr xmlns:xdr="http://schemas.openxmlformats.org/drawingml/2006/spreadsheetDrawing" xmlns:a="http://schemas.openxmlformats.org/drawingml/2006/main">
  <xdr:oneCellAnchor>
    <xdr:from>
      <xdr:col>5</xdr:col>
      <xdr:colOff>495300</xdr:colOff>
      <xdr:row>0</xdr:row>
      <xdr:rowOff>123825</xdr:rowOff>
    </xdr:from>
    <xdr:ext cx="1190625" cy="600075"/>
    <xdr:pic>
      <xdr:nvPicPr>
        <xdr:cNvPr id="2" name="Picture 3">
          <a:extLst>
            <a:ext uri="{FF2B5EF4-FFF2-40B4-BE49-F238E27FC236}">
              <a16:creationId xmlns:a16="http://schemas.microsoft.com/office/drawing/2014/main" id="{7A467D75-0B59-6C42-9A74-F28F9F0853D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0" y="123825"/>
          <a:ext cx="11906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6.xml><?xml version="1.0" encoding="utf-8"?>
<xdr:wsDr xmlns:xdr="http://schemas.openxmlformats.org/drawingml/2006/spreadsheetDrawing" xmlns:a="http://schemas.openxmlformats.org/drawingml/2006/main">
  <xdr:oneCellAnchor>
    <xdr:from>
      <xdr:col>5</xdr:col>
      <xdr:colOff>695325</xdr:colOff>
      <xdr:row>0</xdr:row>
      <xdr:rowOff>0</xdr:rowOff>
    </xdr:from>
    <xdr:ext cx="942975" cy="466725"/>
    <xdr:pic>
      <xdr:nvPicPr>
        <xdr:cNvPr id="2" name="Picture 3">
          <a:extLst>
            <a:ext uri="{FF2B5EF4-FFF2-40B4-BE49-F238E27FC236}">
              <a16:creationId xmlns:a16="http://schemas.microsoft.com/office/drawing/2014/main" id="{130C7101-069E-434B-B6D5-388EF7BBE88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6525" y="0"/>
          <a:ext cx="9429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7.xml><?xml version="1.0" encoding="utf-8"?>
<xdr:wsDr xmlns:xdr="http://schemas.openxmlformats.org/drawingml/2006/spreadsheetDrawing" xmlns:a="http://schemas.openxmlformats.org/drawingml/2006/main">
  <xdr:oneCellAnchor>
    <xdr:from>
      <xdr:col>4</xdr:col>
      <xdr:colOff>771525</xdr:colOff>
      <xdr:row>0</xdr:row>
      <xdr:rowOff>152400</xdr:rowOff>
    </xdr:from>
    <xdr:ext cx="1104900" cy="428625"/>
    <xdr:pic>
      <xdr:nvPicPr>
        <xdr:cNvPr id="2" name="Picture 3">
          <a:extLst>
            <a:ext uri="{FF2B5EF4-FFF2-40B4-BE49-F238E27FC236}">
              <a16:creationId xmlns:a16="http://schemas.microsoft.com/office/drawing/2014/main" id="{0E57FE26-ED47-EB49-92E7-C86E4F4A4E1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37125" y="152400"/>
          <a:ext cx="11049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8.xml><?xml version="1.0" encoding="utf-8"?>
<xdr:wsDr xmlns:xdr="http://schemas.openxmlformats.org/drawingml/2006/spreadsheetDrawing" xmlns:a="http://schemas.openxmlformats.org/drawingml/2006/main">
  <xdr:oneCellAnchor>
    <xdr:from>
      <xdr:col>4</xdr:col>
      <xdr:colOff>1005418</xdr:colOff>
      <xdr:row>0</xdr:row>
      <xdr:rowOff>52915</xdr:rowOff>
    </xdr:from>
    <xdr:ext cx="1978020" cy="712611"/>
    <xdr:pic>
      <xdr:nvPicPr>
        <xdr:cNvPr id="3" name="image4.png">
          <a:extLst>
            <a:ext uri="{FF2B5EF4-FFF2-40B4-BE49-F238E27FC236}">
              <a16:creationId xmlns:a16="http://schemas.microsoft.com/office/drawing/2014/main" id="{17FAD133-4118-D44E-BA6C-0972E5E0E97E}"/>
            </a:ext>
          </a:extLst>
        </xdr:cNvPr>
        <xdr:cNvPicPr preferRelativeResize="0"/>
      </xdr:nvPicPr>
      <xdr:blipFill>
        <a:blip xmlns:r="http://schemas.openxmlformats.org/officeDocument/2006/relationships" r:embed="rId1" cstate="print"/>
        <a:stretch>
          <a:fillRect/>
        </a:stretch>
      </xdr:blipFill>
      <xdr:spPr>
        <a:xfrm>
          <a:off x="5852585" y="52915"/>
          <a:ext cx="1978020" cy="712611"/>
        </a:xfrm>
        <a:prstGeom prst="rect">
          <a:avLst/>
        </a:prstGeom>
        <a:noFill/>
      </xdr:spPr>
    </xdr:pic>
    <xdr:clientData fLocksWithSheet="0"/>
  </xdr:oneCellAnchor>
</xdr:wsDr>
</file>

<file path=xl/drawings/drawing19.xml><?xml version="1.0" encoding="utf-8"?>
<xdr:wsDr xmlns:xdr="http://schemas.openxmlformats.org/drawingml/2006/spreadsheetDrawing" xmlns:a="http://schemas.openxmlformats.org/drawingml/2006/main">
  <xdr:oneCellAnchor>
    <xdr:from>
      <xdr:col>5</xdr:col>
      <xdr:colOff>31750</xdr:colOff>
      <xdr:row>0</xdr:row>
      <xdr:rowOff>52916</xdr:rowOff>
    </xdr:from>
    <xdr:ext cx="1978020" cy="712611"/>
    <xdr:pic>
      <xdr:nvPicPr>
        <xdr:cNvPr id="3" name="image4.png">
          <a:extLst>
            <a:ext uri="{FF2B5EF4-FFF2-40B4-BE49-F238E27FC236}">
              <a16:creationId xmlns:a16="http://schemas.microsoft.com/office/drawing/2014/main" id="{6C562489-33C7-C340-B107-21E7C5C69F43}"/>
            </a:ext>
          </a:extLst>
        </xdr:cNvPr>
        <xdr:cNvPicPr preferRelativeResize="0"/>
      </xdr:nvPicPr>
      <xdr:blipFill>
        <a:blip xmlns:r="http://schemas.openxmlformats.org/officeDocument/2006/relationships" r:embed="rId1" cstate="print"/>
        <a:stretch>
          <a:fillRect/>
        </a:stretch>
      </xdr:blipFill>
      <xdr:spPr>
        <a:xfrm>
          <a:off x="6350000" y="52916"/>
          <a:ext cx="1978020" cy="712611"/>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14</xdr:col>
      <xdr:colOff>1573069</xdr:colOff>
      <xdr:row>0</xdr:row>
      <xdr:rowOff>72159</xdr:rowOff>
    </xdr:from>
    <xdr:ext cx="1978020" cy="712611"/>
    <xdr:pic>
      <xdr:nvPicPr>
        <xdr:cNvPr id="3" name="image4.png">
          <a:extLst>
            <a:ext uri="{FF2B5EF4-FFF2-40B4-BE49-F238E27FC236}">
              <a16:creationId xmlns:a16="http://schemas.microsoft.com/office/drawing/2014/main" id="{7AB18D89-3CC4-7247-A500-005861120DDB}"/>
            </a:ext>
          </a:extLst>
        </xdr:cNvPr>
        <xdr:cNvPicPr preferRelativeResize="0"/>
      </xdr:nvPicPr>
      <xdr:blipFill>
        <a:blip xmlns:r="http://schemas.openxmlformats.org/officeDocument/2006/relationships" r:embed="rId1" cstate="print"/>
        <a:stretch>
          <a:fillRect/>
        </a:stretch>
      </xdr:blipFill>
      <xdr:spPr>
        <a:xfrm>
          <a:off x="8601364" y="72159"/>
          <a:ext cx="1978020" cy="712611"/>
        </a:xfrm>
        <a:prstGeom prst="rect">
          <a:avLst/>
        </a:prstGeom>
        <a:noFill/>
      </xdr:spPr>
    </xdr:pic>
    <xdr:clientData fLocksWithSheet="0"/>
  </xdr:oneCellAnchor>
</xdr:wsDr>
</file>

<file path=xl/drawings/drawing20.xml><?xml version="1.0" encoding="utf-8"?>
<xdr:wsDr xmlns:xdr="http://schemas.openxmlformats.org/drawingml/2006/spreadsheetDrawing" xmlns:a="http://schemas.openxmlformats.org/drawingml/2006/main">
  <xdr:oneCellAnchor>
    <xdr:from>
      <xdr:col>5</xdr:col>
      <xdr:colOff>103909</xdr:colOff>
      <xdr:row>0</xdr:row>
      <xdr:rowOff>34635</xdr:rowOff>
    </xdr:from>
    <xdr:ext cx="1978020" cy="712611"/>
    <xdr:pic>
      <xdr:nvPicPr>
        <xdr:cNvPr id="3" name="image4.png">
          <a:extLst>
            <a:ext uri="{FF2B5EF4-FFF2-40B4-BE49-F238E27FC236}">
              <a16:creationId xmlns:a16="http://schemas.microsoft.com/office/drawing/2014/main" id="{B105768B-4604-4C4A-9AC4-4436DA71DDCD}"/>
            </a:ext>
          </a:extLst>
        </xdr:cNvPr>
        <xdr:cNvPicPr preferRelativeResize="0"/>
      </xdr:nvPicPr>
      <xdr:blipFill>
        <a:blip xmlns:r="http://schemas.openxmlformats.org/officeDocument/2006/relationships" r:embed="rId1" cstate="print"/>
        <a:stretch>
          <a:fillRect/>
        </a:stretch>
      </xdr:blipFill>
      <xdr:spPr>
        <a:xfrm>
          <a:off x="6280727" y="34635"/>
          <a:ext cx="1978020" cy="712611"/>
        </a:xfrm>
        <a:prstGeom prst="rect">
          <a:avLst/>
        </a:prstGeom>
        <a:noFill/>
      </xdr:spPr>
    </xdr:pic>
    <xdr:clientData fLocksWithSheet="0"/>
  </xdr:oneCellAnchor>
</xdr:wsDr>
</file>

<file path=xl/drawings/drawing21.xml><?xml version="1.0" encoding="utf-8"?>
<xdr:wsDr xmlns:xdr="http://schemas.openxmlformats.org/drawingml/2006/spreadsheetDrawing" xmlns:a="http://schemas.openxmlformats.org/drawingml/2006/main">
  <xdr:oneCellAnchor>
    <xdr:from>
      <xdr:col>4</xdr:col>
      <xdr:colOff>95251</xdr:colOff>
      <xdr:row>0</xdr:row>
      <xdr:rowOff>95250</xdr:rowOff>
    </xdr:from>
    <xdr:ext cx="1978020" cy="712611"/>
    <xdr:pic>
      <xdr:nvPicPr>
        <xdr:cNvPr id="3" name="image4.png">
          <a:extLst>
            <a:ext uri="{FF2B5EF4-FFF2-40B4-BE49-F238E27FC236}">
              <a16:creationId xmlns:a16="http://schemas.microsoft.com/office/drawing/2014/main" id="{9B6EDC16-E2F5-CD45-85B0-4722ADDC0E30}"/>
            </a:ext>
          </a:extLst>
        </xdr:cNvPr>
        <xdr:cNvPicPr preferRelativeResize="0"/>
      </xdr:nvPicPr>
      <xdr:blipFill>
        <a:blip xmlns:r="http://schemas.openxmlformats.org/officeDocument/2006/relationships" r:embed="rId1" cstate="print"/>
        <a:stretch>
          <a:fillRect/>
        </a:stretch>
      </xdr:blipFill>
      <xdr:spPr>
        <a:xfrm>
          <a:off x="5175251" y="95250"/>
          <a:ext cx="1978020" cy="712611"/>
        </a:xfrm>
        <a:prstGeom prst="rect">
          <a:avLst/>
        </a:prstGeom>
        <a:noFill/>
      </xdr:spPr>
    </xdr:pic>
    <xdr:clientData fLocksWithSheet="0"/>
  </xdr:oneCellAnchor>
</xdr:wsDr>
</file>

<file path=xl/drawings/drawing22.xml><?xml version="1.0" encoding="utf-8"?>
<xdr:wsDr xmlns:xdr="http://schemas.openxmlformats.org/drawingml/2006/spreadsheetDrawing" xmlns:a="http://schemas.openxmlformats.org/drawingml/2006/main">
  <xdr:oneCellAnchor>
    <xdr:from>
      <xdr:col>4</xdr:col>
      <xdr:colOff>349251</xdr:colOff>
      <xdr:row>0</xdr:row>
      <xdr:rowOff>42332</xdr:rowOff>
    </xdr:from>
    <xdr:ext cx="1978020" cy="712611"/>
    <xdr:pic>
      <xdr:nvPicPr>
        <xdr:cNvPr id="3" name="image4.png">
          <a:extLst>
            <a:ext uri="{FF2B5EF4-FFF2-40B4-BE49-F238E27FC236}">
              <a16:creationId xmlns:a16="http://schemas.microsoft.com/office/drawing/2014/main" id="{DFF0D073-7EB1-F946-91C1-CE3E7F315E14}"/>
            </a:ext>
          </a:extLst>
        </xdr:cNvPr>
        <xdr:cNvPicPr preferRelativeResize="0"/>
      </xdr:nvPicPr>
      <xdr:blipFill>
        <a:blip xmlns:r="http://schemas.openxmlformats.org/officeDocument/2006/relationships" r:embed="rId1" cstate="print"/>
        <a:stretch>
          <a:fillRect/>
        </a:stretch>
      </xdr:blipFill>
      <xdr:spPr>
        <a:xfrm>
          <a:off x="4519084" y="42332"/>
          <a:ext cx="1978020" cy="712611"/>
        </a:xfrm>
        <a:prstGeom prst="rect">
          <a:avLst/>
        </a:prstGeom>
        <a:noFill/>
      </xdr:spPr>
    </xdr:pic>
    <xdr:clientData fLocksWithSheet="0"/>
  </xdr:oneCellAnchor>
</xdr:wsDr>
</file>

<file path=xl/drawings/drawing23.xml><?xml version="1.0" encoding="utf-8"?>
<xdr:wsDr xmlns:xdr="http://schemas.openxmlformats.org/drawingml/2006/spreadsheetDrawing" xmlns:a="http://schemas.openxmlformats.org/drawingml/2006/main">
  <xdr:oneCellAnchor>
    <xdr:from>
      <xdr:col>8</xdr:col>
      <xdr:colOff>660400</xdr:colOff>
      <xdr:row>0</xdr:row>
      <xdr:rowOff>63500</xdr:rowOff>
    </xdr:from>
    <xdr:ext cx="1978020" cy="712611"/>
    <xdr:pic>
      <xdr:nvPicPr>
        <xdr:cNvPr id="3" name="image4.png">
          <a:extLst>
            <a:ext uri="{FF2B5EF4-FFF2-40B4-BE49-F238E27FC236}">
              <a16:creationId xmlns:a16="http://schemas.microsoft.com/office/drawing/2014/main" id="{C75FC0B6-F631-1A47-A286-AA4052ED9A8F}"/>
            </a:ext>
          </a:extLst>
        </xdr:cNvPr>
        <xdr:cNvPicPr preferRelativeResize="0"/>
      </xdr:nvPicPr>
      <xdr:blipFill>
        <a:blip xmlns:r="http://schemas.openxmlformats.org/officeDocument/2006/relationships" r:embed="rId1" cstate="print"/>
        <a:stretch>
          <a:fillRect/>
        </a:stretch>
      </xdr:blipFill>
      <xdr:spPr>
        <a:xfrm>
          <a:off x="11861800" y="63500"/>
          <a:ext cx="1978020" cy="712611"/>
        </a:xfrm>
        <a:prstGeom prst="rect">
          <a:avLst/>
        </a:prstGeom>
        <a:noFill/>
      </xdr:spPr>
    </xdr:pic>
    <xdr:clientData fLocksWithSheet="0"/>
  </xdr:oneCellAnchor>
</xdr:wsDr>
</file>

<file path=xl/drawings/drawing24.xml><?xml version="1.0" encoding="utf-8"?>
<xdr:wsDr xmlns:xdr="http://schemas.openxmlformats.org/drawingml/2006/spreadsheetDrawing" xmlns:a="http://schemas.openxmlformats.org/drawingml/2006/main">
  <xdr:oneCellAnchor>
    <xdr:from>
      <xdr:col>3</xdr:col>
      <xdr:colOff>590550</xdr:colOff>
      <xdr:row>0</xdr:row>
      <xdr:rowOff>0</xdr:rowOff>
    </xdr:from>
    <xdr:ext cx="1295400" cy="628650"/>
    <xdr:pic>
      <xdr:nvPicPr>
        <xdr:cNvPr id="2" name="image1.pn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5.xml><?xml version="1.0" encoding="utf-8"?>
<xdr:wsDr xmlns:xdr="http://schemas.openxmlformats.org/drawingml/2006/spreadsheetDrawing" xmlns:a="http://schemas.openxmlformats.org/drawingml/2006/main">
  <xdr:oneCellAnchor>
    <xdr:from>
      <xdr:col>4</xdr:col>
      <xdr:colOff>47625</xdr:colOff>
      <xdr:row>0</xdr:row>
      <xdr:rowOff>152400</xdr:rowOff>
    </xdr:from>
    <xdr:ext cx="1257300" cy="685800"/>
    <xdr:pic>
      <xdr:nvPicPr>
        <xdr:cNvPr id="2" name="image1.png">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6.xml><?xml version="1.0" encoding="utf-8"?>
<xdr:wsDr xmlns:xdr="http://schemas.openxmlformats.org/drawingml/2006/spreadsheetDrawing" xmlns:a="http://schemas.openxmlformats.org/drawingml/2006/main">
  <xdr:oneCellAnchor>
    <xdr:from>
      <xdr:col>4</xdr:col>
      <xdr:colOff>704850</xdr:colOff>
      <xdr:row>0</xdr:row>
      <xdr:rowOff>0</xdr:rowOff>
    </xdr:from>
    <xdr:ext cx="1019175" cy="552450"/>
    <xdr:pic>
      <xdr:nvPicPr>
        <xdr:cNvPr id="2" name="image1.png">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7.xml><?xml version="1.0" encoding="utf-8"?>
<xdr:wsDr xmlns:xdr="http://schemas.openxmlformats.org/drawingml/2006/spreadsheetDrawing" xmlns:a="http://schemas.openxmlformats.org/drawingml/2006/main">
  <xdr:oneCellAnchor>
    <xdr:from>
      <xdr:col>5</xdr:col>
      <xdr:colOff>495300</xdr:colOff>
      <xdr:row>0</xdr:row>
      <xdr:rowOff>114300</xdr:rowOff>
    </xdr:from>
    <xdr:ext cx="1190625" cy="628650"/>
    <xdr:pic>
      <xdr:nvPicPr>
        <xdr:cNvPr id="2" name="image1.png">
          <a:extLst>
            <a:ext uri="{FF2B5EF4-FFF2-40B4-BE49-F238E27FC236}">
              <a16:creationId xmlns:a16="http://schemas.microsoft.com/office/drawing/2014/main" id="{00000000-0008-0000-0B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8.xml><?xml version="1.0" encoding="utf-8"?>
<xdr:wsDr xmlns:xdr="http://schemas.openxmlformats.org/drawingml/2006/spreadsheetDrawing" xmlns:a="http://schemas.openxmlformats.org/drawingml/2006/main">
  <xdr:oneCellAnchor>
    <xdr:from>
      <xdr:col>5</xdr:col>
      <xdr:colOff>695325</xdr:colOff>
      <xdr:row>0</xdr:row>
      <xdr:rowOff>0</xdr:rowOff>
    </xdr:from>
    <xdr:ext cx="933450" cy="466725"/>
    <xdr:pic>
      <xdr:nvPicPr>
        <xdr:cNvPr id="2" name="image1.png">
          <a:extLst>
            <a:ext uri="{FF2B5EF4-FFF2-40B4-BE49-F238E27FC236}">
              <a16:creationId xmlns:a16="http://schemas.microsoft.com/office/drawing/2014/main" id="{00000000-0008-0000-0C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13</xdr:col>
      <xdr:colOff>790223</xdr:colOff>
      <xdr:row>0</xdr:row>
      <xdr:rowOff>7057</xdr:rowOff>
    </xdr:from>
    <xdr:ext cx="1821344" cy="656166"/>
    <xdr:pic>
      <xdr:nvPicPr>
        <xdr:cNvPr id="2" name="image4.png">
          <a:extLst>
            <a:ext uri="{FF2B5EF4-FFF2-40B4-BE49-F238E27FC236}">
              <a16:creationId xmlns:a16="http://schemas.microsoft.com/office/drawing/2014/main" id="{DA6E492A-72D3-4D86-95EF-F0656E2EF6AD}"/>
            </a:ext>
          </a:extLst>
        </xdr:cNvPr>
        <xdr:cNvPicPr preferRelativeResize="0"/>
      </xdr:nvPicPr>
      <xdr:blipFill>
        <a:blip xmlns:r="http://schemas.openxmlformats.org/officeDocument/2006/relationships" r:embed="rId1" cstate="print"/>
        <a:stretch>
          <a:fillRect/>
        </a:stretch>
      </xdr:blipFill>
      <xdr:spPr>
        <a:xfrm>
          <a:off x="6406445" y="7057"/>
          <a:ext cx="1821344" cy="656166"/>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20</xdr:col>
      <xdr:colOff>0</xdr:colOff>
      <xdr:row>0</xdr:row>
      <xdr:rowOff>47625</xdr:rowOff>
    </xdr:from>
    <xdr:ext cx="1504950" cy="723900"/>
    <xdr:pic>
      <xdr:nvPicPr>
        <xdr:cNvPr id="2" name="image1.png">
          <a:extLst>
            <a:ext uri="{FF2B5EF4-FFF2-40B4-BE49-F238E27FC236}">
              <a16:creationId xmlns:a16="http://schemas.microsoft.com/office/drawing/2014/main" id="{642EE6B2-EF21-441C-826A-1288F9D1C653}"/>
            </a:ext>
          </a:extLst>
        </xdr:cNvPr>
        <xdr:cNvPicPr preferRelativeResize="0"/>
      </xdr:nvPicPr>
      <xdr:blipFill>
        <a:blip xmlns:r="http://schemas.openxmlformats.org/officeDocument/2006/relationships" r:embed="rId1" cstate="print"/>
        <a:stretch>
          <a:fillRect/>
        </a:stretch>
      </xdr:blipFill>
      <xdr:spPr>
        <a:xfrm>
          <a:off x="14430375" y="47625"/>
          <a:ext cx="1504950" cy="72390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3</xdr:col>
      <xdr:colOff>66675</xdr:colOff>
      <xdr:row>0</xdr:row>
      <xdr:rowOff>0</xdr:rowOff>
    </xdr:from>
    <xdr:ext cx="1476375" cy="790575"/>
    <xdr:pic>
      <xdr:nvPicPr>
        <xdr:cNvPr id="2" name="image1.png">
          <a:extLst>
            <a:ext uri="{FF2B5EF4-FFF2-40B4-BE49-F238E27FC236}">
              <a16:creationId xmlns:a16="http://schemas.microsoft.com/office/drawing/2014/main" id="{6045B066-28CD-465A-9DB4-3EFE5A09D85B}"/>
            </a:ext>
          </a:extLst>
        </xdr:cNvPr>
        <xdr:cNvPicPr preferRelativeResize="0"/>
      </xdr:nvPicPr>
      <xdr:blipFill>
        <a:blip xmlns:r="http://schemas.openxmlformats.org/officeDocument/2006/relationships" r:embed="rId1" cstate="print"/>
        <a:stretch>
          <a:fillRect/>
        </a:stretch>
      </xdr:blipFill>
      <xdr:spPr>
        <a:xfrm>
          <a:off x="4267200" y="0"/>
          <a:ext cx="1476375" cy="790575"/>
        </a:xfrm>
        <a:prstGeom prst="rect">
          <a:avLst/>
        </a:prstGeom>
        <a:noFill/>
      </xdr:spPr>
    </xdr:pic>
    <xdr:clientData fLocksWithSheet="0"/>
  </xdr:oneCellAnchor>
  <xdr:oneCellAnchor>
    <xdr:from>
      <xdr:col>3</xdr:col>
      <xdr:colOff>66675</xdr:colOff>
      <xdr:row>0</xdr:row>
      <xdr:rowOff>0</xdr:rowOff>
    </xdr:from>
    <xdr:ext cx="1476375" cy="790575"/>
    <xdr:pic>
      <xdr:nvPicPr>
        <xdr:cNvPr id="3" name="image1.png">
          <a:extLst>
            <a:ext uri="{FF2B5EF4-FFF2-40B4-BE49-F238E27FC236}">
              <a16:creationId xmlns:a16="http://schemas.microsoft.com/office/drawing/2014/main" id="{74526372-0426-4AEC-B65B-80B1977BC9F5}"/>
            </a:ext>
          </a:extLst>
        </xdr:cNvPr>
        <xdr:cNvPicPr preferRelativeResize="0"/>
      </xdr:nvPicPr>
      <xdr:blipFill>
        <a:blip xmlns:r="http://schemas.openxmlformats.org/officeDocument/2006/relationships" r:embed="rId1" cstate="print"/>
        <a:stretch>
          <a:fillRect/>
        </a:stretch>
      </xdr:blipFill>
      <xdr:spPr>
        <a:xfrm>
          <a:off x="4267200" y="0"/>
          <a:ext cx="1476375" cy="790575"/>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3</xdr:col>
      <xdr:colOff>66675</xdr:colOff>
      <xdr:row>0</xdr:row>
      <xdr:rowOff>0</xdr:rowOff>
    </xdr:from>
    <xdr:ext cx="1476375" cy="790575"/>
    <xdr:pic>
      <xdr:nvPicPr>
        <xdr:cNvPr id="2" name="image1.png">
          <a:extLst>
            <a:ext uri="{FF2B5EF4-FFF2-40B4-BE49-F238E27FC236}">
              <a16:creationId xmlns:a16="http://schemas.microsoft.com/office/drawing/2014/main" id="{A87F5F75-98C7-495C-BA4A-9F3296A6C275}"/>
            </a:ext>
          </a:extLst>
        </xdr:cNvPr>
        <xdr:cNvPicPr preferRelativeResize="0"/>
      </xdr:nvPicPr>
      <xdr:blipFill>
        <a:blip xmlns:r="http://schemas.openxmlformats.org/officeDocument/2006/relationships" r:embed="rId1" cstate="print"/>
        <a:stretch>
          <a:fillRect/>
        </a:stretch>
      </xdr:blipFill>
      <xdr:spPr>
        <a:xfrm>
          <a:off x="4267200" y="0"/>
          <a:ext cx="1476375" cy="790575"/>
        </a:xfrm>
        <a:prstGeom prst="rect">
          <a:avLst/>
        </a:prstGeom>
        <a:noFill/>
      </xdr:spPr>
    </xdr:pic>
    <xdr:clientData fLocksWithSheet="0"/>
  </xdr:oneCellAnchor>
  <xdr:oneCellAnchor>
    <xdr:from>
      <xdr:col>3</xdr:col>
      <xdr:colOff>66675</xdr:colOff>
      <xdr:row>0</xdr:row>
      <xdr:rowOff>0</xdr:rowOff>
    </xdr:from>
    <xdr:ext cx="1476375" cy="790575"/>
    <xdr:pic>
      <xdr:nvPicPr>
        <xdr:cNvPr id="3" name="image1.png">
          <a:extLst>
            <a:ext uri="{FF2B5EF4-FFF2-40B4-BE49-F238E27FC236}">
              <a16:creationId xmlns:a16="http://schemas.microsoft.com/office/drawing/2014/main" id="{D2E9A4B1-F424-4A13-8FAE-1CB28A821238}"/>
            </a:ext>
          </a:extLst>
        </xdr:cNvPr>
        <xdr:cNvPicPr preferRelativeResize="0"/>
      </xdr:nvPicPr>
      <xdr:blipFill>
        <a:blip xmlns:r="http://schemas.openxmlformats.org/officeDocument/2006/relationships" r:embed="rId1" cstate="print"/>
        <a:stretch>
          <a:fillRect/>
        </a:stretch>
      </xdr:blipFill>
      <xdr:spPr>
        <a:xfrm>
          <a:off x="4267200" y="0"/>
          <a:ext cx="1476375" cy="790575"/>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3</xdr:col>
      <xdr:colOff>66675</xdr:colOff>
      <xdr:row>0</xdr:row>
      <xdr:rowOff>0</xdr:rowOff>
    </xdr:from>
    <xdr:ext cx="1476375" cy="790575"/>
    <xdr:pic>
      <xdr:nvPicPr>
        <xdr:cNvPr id="2" name="image1.png">
          <a:extLst>
            <a:ext uri="{FF2B5EF4-FFF2-40B4-BE49-F238E27FC236}">
              <a16:creationId xmlns:a16="http://schemas.microsoft.com/office/drawing/2014/main" id="{A32BAE13-040A-4443-83B5-4237632ABAF0}"/>
            </a:ext>
          </a:extLst>
        </xdr:cNvPr>
        <xdr:cNvPicPr preferRelativeResize="0"/>
      </xdr:nvPicPr>
      <xdr:blipFill>
        <a:blip xmlns:r="http://schemas.openxmlformats.org/officeDocument/2006/relationships" r:embed="rId1" cstate="print"/>
        <a:stretch>
          <a:fillRect/>
        </a:stretch>
      </xdr:blipFill>
      <xdr:spPr>
        <a:xfrm>
          <a:off x="4267200" y="0"/>
          <a:ext cx="1476375" cy="790575"/>
        </a:xfrm>
        <a:prstGeom prst="rect">
          <a:avLst/>
        </a:prstGeom>
        <a:noFill/>
      </xdr:spPr>
    </xdr:pic>
    <xdr:clientData fLocksWithSheet="0"/>
  </xdr:oneCellAnchor>
  <xdr:oneCellAnchor>
    <xdr:from>
      <xdr:col>3</xdr:col>
      <xdr:colOff>66675</xdr:colOff>
      <xdr:row>0</xdr:row>
      <xdr:rowOff>0</xdr:rowOff>
    </xdr:from>
    <xdr:ext cx="1476375" cy="790575"/>
    <xdr:pic>
      <xdr:nvPicPr>
        <xdr:cNvPr id="3" name="image1.png">
          <a:extLst>
            <a:ext uri="{FF2B5EF4-FFF2-40B4-BE49-F238E27FC236}">
              <a16:creationId xmlns:a16="http://schemas.microsoft.com/office/drawing/2014/main" id="{87414693-EAE8-486D-8899-9F0B686806E4}"/>
            </a:ext>
          </a:extLst>
        </xdr:cNvPr>
        <xdr:cNvPicPr preferRelativeResize="0"/>
      </xdr:nvPicPr>
      <xdr:blipFill>
        <a:blip xmlns:r="http://schemas.openxmlformats.org/officeDocument/2006/relationships" r:embed="rId1" cstate="print"/>
        <a:stretch>
          <a:fillRect/>
        </a:stretch>
      </xdr:blipFill>
      <xdr:spPr>
        <a:xfrm>
          <a:off x="4267200" y="0"/>
          <a:ext cx="1476375" cy="790575"/>
        </a:xfrm>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3</xdr:col>
      <xdr:colOff>66675</xdr:colOff>
      <xdr:row>0</xdr:row>
      <xdr:rowOff>0</xdr:rowOff>
    </xdr:from>
    <xdr:ext cx="1476375" cy="790575"/>
    <xdr:pic>
      <xdr:nvPicPr>
        <xdr:cNvPr id="2" name="image1.png">
          <a:extLst>
            <a:ext uri="{FF2B5EF4-FFF2-40B4-BE49-F238E27FC236}">
              <a16:creationId xmlns:a16="http://schemas.microsoft.com/office/drawing/2014/main" id="{C4D5C455-C8FB-4E9F-81C9-34C60A2FE5F2}"/>
            </a:ext>
          </a:extLst>
        </xdr:cNvPr>
        <xdr:cNvPicPr preferRelativeResize="0"/>
      </xdr:nvPicPr>
      <xdr:blipFill>
        <a:blip xmlns:r="http://schemas.openxmlformats.org/officeDocument/2006/relationships" r:embed="rId1" cstate="print"/>
        <a:stretch>
          <a:fillRect/>
        </a:stretch>
      </xdr:blipFill>
      <xdr:spPr>
        <a:xfrm>
          <a:off x="4267200" y="0"/>
          <a:ext cx="1476375" cy="790575"/>
        </a:xfrm>
        <a:prstGeom prst="rect">
          <a:avLst/>
        </a:prstGeom>
        <a:noFill/>
      </xdr:spPr>
    </xdr:pic>
    <xdr:clientData fLocksWithSheet="0"/>
  </xdr:oneCellAnchor>
  <xdr:oneCellAnchor>
    <xdr:from>
      <xdr:col>3</xdr:col>
      <xdr:colOff>66675</xdr:colOff>
      <xdr:row>0</xdr:row>
      <xdr:rowOff>0</xdr:rowOff>
    </xdr:from>
    <xdr:ext cx="1476375" cy="790575"/>
    <xdr:pic>
      <xdr:nvPicPr>
        <xdr:cNvPr id="3" name="image1.png">
          <a:extLst>
            <a:ext uri="{FF2B5EF4-FFF2-40B4-BE49-F238E27FC236}">
              <a16:creationId xmlns:a16="http://schemas.microsoft.com/office/drawing/2014/main" id="{95F55E16-4004-4BF6-BC41-A501354AF03A}"/>
            </a:ext>
          </a:extLst>
        </xdr:cNvPr>
        <xdr:cNvPicPr preferRelativeResize="0"/>
      </xdr:nvPicPr>
      <xdr:blipFill>
        <a:blip xmlns:r="http://schemas.openxmlformats.org/officeDocument/2006/relationships" r:embed="rId1" cstate="print"/>
        <a:stretch>
          <a:fillRect/>
        </a:stretch>
      </xdr:blipFill>
      <xdr:spPr>
        <a:xfrm>
          <a:off x="4267200" y="0"/>
          <a:ext cx="1476375" cy="790575"/>
        </a:xfrm>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3</xdr:col>
      <xdr:colOff>66675</xdr:colOff>
      <xdr:row>0</xdr:row>
      <xdr:rowOff>0</xdr:rowOff>
    </xdr:from>
    <xdr:ext cx="1476375" cy="790575"/>
    <xdr:pic>
      <xdr:nvPicPr>
        <xdr:cNvPr id="2" name="image1.png">
          <a:extLst>
            <a:ext uri="{FF2B5EF4-FFF2-40B4-BE49-F238E27FC236}">
              <a16:creationId xmlns:a16="http://schemas.microsoft.com/office/drawing/2014/main" id="{B48DBC0F-7192-4D51-9C68-8A7A49024FE8}"/>
            </a:ext>
          </a:extLst>
        </xdr:cNvPr>
        <xdr:cNvPicPr preferRelativeResize="0"/>
      </xdr:nvPicPr>
      <xdr:blipFill>
        <a:blip xmlns:r="http://schemas.openxmlformats.org/officeDocument/2006/relationships" r:embed="rId1" cstate="print"/>
        <a:stretch>
          <a:fillRect/>
        </a:stretch>
      </xdr:blipFill>
      <xdr:spPr>
        <a:xfrm>
          <a:off x="4267200" y="0"/>
          <a:ext cx="1476375" cy="790575"/>
        </a:xfrm>
        <a:prstGeom prst="rect">
          <a:avLst/>
        </a:prstGeom>
        <a:noFill/>
      </xdr:spPr>
    </xdr:pic>
    <xdr:clientData fLocksWithSheet="0"/>
  </xdr:oneCellAnchor>
  <xdr:oneCellAnchor>
    <xdr:from>
      <xdr:col>3</xdr:col>
      <xdr:colOff>66675</xdr:colOff>
      <xdr:row>0</xdr:row>
      <xdr:rowOff>0</xdr:rowOff>
    </xdr:from>
    <xdr:ext cx="1476375" cy="790575"/>
    <xdr:pic>
      <xdr:nvPicPr>
        <xdr:cNvPr id="3" name="image1.png">
          <a:extLst>
            <a:ext uri="{FF2B5EF4-FFF2-40B4-BE49-F238E27FC236}">
              <a16:creationId xmlns:a16="http://schemas.microsoft.com/office/drawing/2014/main" id="{14AFA614-A831-4216-900E-F378BC7C6B0E}"/>
            </a:ext>
          </a:extLst>
        </xdr:cNvPr>
        <xdr:cNvPicPr preferRelativeResize="0"/>
      </xdr:nvPicPr>
      <xdr:blipFill>
        <a:blip xmlns:r="http://schemas.openxmlformats.org/officeDocument/2006/relationships" r:embed="rId1" cstate="print"/>
        <a:stretch>
          <a:fillRect/>
        </a:stretch>
      </xdr:blipFill>
      <xdr:spPr>
        <a:xfrm>
          <a:off x="4267200" y="0"/>
          <a:ext cx="1476375" cy="79057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ick\Library\Containers\com.microsoft.Excel\Data\Downloads\Q15113.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oncrete%20Frame%20Measure%2018.05.17.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Woodland%20Street%20Workbook%20%20-%20MASTER%202411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012\120068%20-%20Sth%20Wales%20Police%20-%20Custody%20Ctrs\Project%20Managers\17-0%20Technical\17-11%20Contract\WD%20Contract%201st\Section%205%20-%20Risk%20Register\Risk%20Matrix%20&amp;%20Identification%20SWP%20Contract%20Risk%20Reg%20-%20WD%20removed%20Rev%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stimate 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c. Frame"/>
      <sheetName val="Concrete Frame Measure 18.05"/>
    </sheetNames>
    <definedNames>
      <definedName name="a" refersTo="='Conc. Frame'!A:$MWS" sheetId="0"/>
      <definedName name="abc" refersTo="='Conc. Frame'!ABC:$NSY" sheetId="0"/>
      <definedName name="ac" refersTo="='Conc. Frame'!AC:$MWS" sheetId="0"/>
      <definedName name="as" refersTo="='Conc. Frame'!AS:$MWS" sheetId="0"/>
      <definedName name="COMMERICIAL" refersTo="#REF!" sheetId="0"/>
      <definedName name="Download" refersTo="#REF!" sheetId="0"/>
      <definedName name="GOTODWNLOAD" refersTo="#REF!" sheetId="0"/>
      <definedName name="INDEX" refersTo="#REF!" sheetId="0"/>
      <definedName name="MISCLL" refersTo="#REF!" sheetId="0"/>
      <definedName name="PRINTPAY" refersTo="#REF!" sheetId="0"/>
      <definedName name="PROCUREMENT" refersTo="#REF!" sheetId="0"/>
      <definedName name="UPDATE" refersTo="#REF!" sheetId="0"/>
      <definedName name="UPDATE1" refersTo="#REF!" sheetId="0"/>
      <definedName name="VIEW" refersTo="#REF!" sheetId="0"/>
    </definedNames>
    <sheetDataSet>
      <sheetData sheetId="0"/>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SA"/>
      <sheetName val="Sub &amp; Super"/>
      <sheetName val="Bill Of Quantities"/>
      <sheetName val="BQ Supers"/>
      <sheetName val="Front Sheet"/>
      <sheetName val="Estimate Summary"/>
      <sheetName val="Plot Analysis"/>
      <sheetName val=" Preliminaries"/>
      <sheetName val="Roads &amp; Sewers"/>
      <sheetName val="Substructures"/>
      <sheetName val="Superstructures"/>
      <sheetName val="Externals"/>
      <sheetName val="Development Expenses"/>
      <sheetName val="Query Sheet"/>
      <sheetName val="Selling Expenses"/>
      <sheetName val="NHBC Fees"/>
      <sheetName val="C21 Summary"/>
      <sheetName val="C21 Prelims"/>
      <sheetName val="C21 Devex"/>
      <sheetName val="C21 Services"/>
      <sheetName val="Cover Page"/>
      <sheetName val="Preax Summary"/>
      <sheetName val="Summary By Type"/>
      <sheetName val="Preax Cashflow (up to 3yrs)"/>
      <sheetName val="Preax Cashflow (&gt;3yrs to 6yrs)"/>
      <sheetName val="Preax Cashflow (&gt;6yrs to 9yrs)"/>
    </sheetNames>
    <sheetDataSet>
      <sheetData sheetId="0" refreshError="1"/>
      <sheetData sheetId="1"/>
      <sheetData sheetId="2" refreshError="1"/>
      <sheetData sheetId="3" refreshError="1"/>
      <sheetData sheetId="4" refreshError="1"/>
      <sheetData sheetId="5">
        <row r="38">
          <cell r="E38">
            <v>205000</v>
          </cell>
        </row>
        <row r="39">
          <cell r="E39">
            <v>8200</v>
          </cell>
        </row>
        <row r="40">
          <cell r="E40">
            <v>20000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s>
    <sheetDataSet>
      <sheetData sheetId="0"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BF92D-C0D3-474A-A88D-8D6D79BC4E44}">
  <sheetPr>
    <pageSetUpPr fitToPage="1"/>
  </sheetPr>
  <dimension ref="A1:R975"/>
  <sheetViews>
    <sheetView view="pageBreakPreview" topLeftCell="E5" zoomScaleNormal="100" zoomScaleSheetLayoutView="100" workbookViewId="0">
      <selection activeCell="F27" sqref="F27"/>
    </sheetView>
  </sheetViews>
  <sheetFormatPr defaultColWidth="14.453125" defaultRowHeight="15" customHeight="1"/>
  <cols>
    <col min="1" max="3" width="14.453125" style="155" hidden="1" customWidth="1"/>
    <col min="4" max="4" width="1.36328125" style="155" hidden="1" customWidth="1"/>
    <col min="5" max="8" width="24.6328125" style="155" customWidth="1"/>
    <col min="9" max="9" width="8.81640625" style="156" customWidth="1"/>
    <col min="10" max="10" width="9.1796875" style="157" bestFit="1" customWidth="1"/>
    <col min="11" max="11" width="13.6328125" style="157" bestFit="1" customWidth="1"/>
    <col min="12" max="12" width="9.1796875" style="157" bestFit="1" customWidth="1"/>
    <col min="13" max="13" width="8.81640625" style="156" customWidth="1"/>
    <col min="14" max="14" width="14.36328125" style="157" customWidth="1"/>
    <col min="15" max="15" width="8.81640625" style="156" customWidth="1"/>
    <col min="16" max="16" width="14.453125" style="156"/>
    <col min="17" max="16384" width="14.453125" style="155"/>
  </cols>
  <sheetData>
    <row r="1" spans="4:15" ht="13.5" customHeight="1">
      <c r="D1" s="683"/>
      <c r="E1" s="682"/>
      <c r="F1" s="682"/>
      <c r="G1" s="682"/>
      <c r="H1" s="682"/>
      <c r="I1" s="158"/>
      <c r="J1" s="159"/>
      <c r="K1" s="159"/>
      <c r="L1" s="159"/>
      <c r="M1" s="158"/>
      <c r="N1" s="159"/>
      <c r="O1" s="158"/>
    </row>
    <row r="2" spans="4:15" ht="22.5" customHeight="1">
      <c r="D2" s="682"/>
      <c r="E2" s="682"/>
      <c r="F2" s="682"/>
      <c r="G2" s="682"/>
      <c r="H2" s="682"/>
      <c r="I2" s="158"/>
      <c r="J2" s="159"/>
      <c r="K2" s="159"/>
      <c r="L2" s="159"/>
      <c r="M2" s="158"/>
      <c r="N2" s="159"/>
      <c r="O2" s="158"/>
    </row>
    <row r="3" spans="4:15" ht="13.5" customHeight="1">
      <c r="D3" s="682"/>
      <c r="E3" s="682"/>
      <c r="F3" s="682"/>
      <c r="G3" s="682"/>
      <c r="H3" s="682"/>
      <c r="I3" s="158"/>
      <c r="J3" s="159"/>
      <c r="K3" s="159"/>
      <c r="L3" s="159"/>
      <c r="M3" s="158"/>
      <c r="N3" s="159"/>
      <c r="O3" s="158"/>
    </row>
    <row r="4" spans="4:15" ht="13.5" customHeight="1">
      <c r="D4" s="682"/>
      <c r="E4" s="682"/>
      <c r="F4" s="682"/>
      <c r="G4" s="682"/>
      <c r="H4" s="682"/>
      <c r="I4" s="158"/>
      <c r="J4" s="159"/>
      <c r="K4" s="159"/>
      <c r="L4" s="159"/>
      <c r="M4" s="158"/>
      <c r="N4" s="159"/>
      <c r="O4" s="158"/>
    </row>
    <row r="5" spans="4:15" ht="33" customHeight="1">
      <c r="D5" s="684" t="s">
        <v>347</v>
      </c>
      <c r="E5" s="682"/>
      <c r="F5" s="682"/>
      <c r="G5" s="682"/>
      <c r="H5" s="682"/>
      <c r="I5" s="158"/>
      <c r="J5" s="159"/>
      <c r="K5" s="159"/>
      <c r="L5" s="159"/>
      <c r="M5" s="158"/>
      <c r="N5" s="159"/>
      <c r="O5" s="158"/>
    </row>
    <row r="6" spans="4:15" ht="8.25" customHeight="1">
      <c r="D6" s="682"/>
      <c r="E6" s="682"/>
      <c r="F6" s="682"/>
      <c r="G6" s="682"/>
      <c r="H6" s="682"/>
      <c r="I6" s="158"/>
      <c r="J6" s="159"/>
      <c r="K6" s="159"/>
      <c r="L6" s="159"/>
      <c r="M6" s="158"/>
      <c r="N6" s="159"/>
      <c r="O6" s="158"/>
    </row>
    <row r="7" spans="4:15" ht="36.75" customHeight="1">
      <c r="D7" s="685" t="str">
        <f>'Exclusions   Assumptions'!G4</f>
        <v>Land at Bolston House, Boviston, Cardiff</v>
      </c>
      <c r="E7" s="682"/>
      <c r="F7" s="682"/>
      <c r="G7" s="682"/>
      <c r="H7" s="682"/>
      <c r="I7" s="158"/>
      <c r="J7" s="159"/>
      <c r="K7" s="159"/>
      <c r="L7" s="159"/>
      <c r="M7" s="158"/>
      <c r="N7" s="159"/>
      <c r="O7" s="158"/>
    </row>
    <row r="8" spans="4:15" ht="9" customHeight="1">
      <c r="D8" s="682"/>
      <c r="E8" s="682"/>
      <c r="F8" s="682"/>
      <c r="G8" s="682"/>
      <c r="H8" s="682"/>
      <c r="I8" s="158"/>
      <c r="J8" s="159"/>
      <c r="K8" s="159"/>
      <c r="L8" s="159"/>
      <c r="M8" s="158"/>
      <c r="N8" s="159"/>
      <c r="O8" s="158"/>
    </row>
    <row r="9" spans="4:15" ht="4.5" customHeight="1">
      <c r="D9" s="682"/>
      <c r="E9" s="682"/>
      <c r="F9" s="682"/>
      <c r="G9" s="682"/>
      <c r="H9" s="682"/>
      <c r="I9" s="158"/>
      <c r="J9" s="159"/>
      <c r="K9" s="159"/>
      <c r="L9" s="159"/>
      <c r="M9" s="158"/>
      <c r="N9" s="159"/>
      <c r="O9" s="158"/>
    </row>
    <row r="10" spans="4:15" ht="9" customHeight="1">
      <c r="D10" s="682"/>
      <c r="E10" s="682"/>
      <c r="F10" s="682"/>
      <c r="G10" s="682"/>
      <c r="H10" s="682"/>
      <c r="I10" s="158"/>
      <c r="J10" s="159"/>
      <c r="K10" s="159"/>
      <c r="L10" s="159"/>
      <c r="M10" s="158"/>
      <c r="N10" s="159"/>
      <c r="O10" s="158"/>
    </row>
    <row r="11" spans="4:15" ht="25.5" customHeight="1">
      <c r="D11" s="686" t="s">
        <v>570</v>
      </c>
      <c r="E11" s="682"/>
      <c r="F11" s="682"/>
      <c r="G11" s="682"/>
      <c r="H11" s="682"/>
      <c r="I11" s="158"/>
      <c r="J11" s="159"/>
      <c r="K11" s="159"/>
      <c r="L11" s="159"/>
      <c r="M11" s="158"/>
      <c r="N11" s="159"/>
      <c r="O11" s="158"/>
    </row>
    <row r="12" spans="4:15" ht="3.75" customHeight="1">
      <c r="D12" s="682"/>
      <c r="E12" s="682"/>
      <c r="F12" s="682"/>
      <c r="G12" s="682"/>
      <c r="H12" s="682"/>
      <c r="I12" s="158"/>
      <c r="J12" s="159"/>
      <c r="K12" s="159"/>
      <c r="L12" s="159"/>
      <c r="M12" s="158"/>
      <c r="N12" s="159"/>
      <c r="O12" s="158"/>
    </row>
    <row r="13" spans="4:15" ht="22.5" customHeight="1">
      <c r="D13" s="682"/>
      <c r="E13" s="682"/>
      <c r="F13" s="682"/>
      <c r="G13" s="682"/>
      <c r="H13" s="682"/>
      <c r="I13" s="158"/>
      <c r="J13" s="159"/>
      <c r="K13" s="159"/>
      <c r="L13" s="159"/>
      <c r="M13" s="158"/>
      <c r="N13" s="159"/>
      <c r="O13" s="158"/>
    </row>
    <row r="14" spans="4:15" ht="32" customHeight="1">
      <c r="D14" s="687" t="s">
        <v>572</v>
      </c>
      <c r="E14" s="682"/>
      <c r="F14" s="682"/>
      <c r="G14" s="682"/>
      <c r="H14" s="682"/>
      <c r="I14" s="158"/>
      <c r="J14" s="159"/>
      <c r="K14" s="159"/>
      <c r="L14" s="159"/>
      <c r="M14" s="158"/>
      <c r="N14" s="159"/>
      <c r="O14" s="158"/>
    </row>
    <row r="15" spans="4:15" ht="6" customHeight="1">
      <c r="D15" s="682"/>
      <c r="E15" s="682"/>
      <c r="F15" s="682"/>
      <c r="G15" s="682"/>
      <c r="H15" s="682"/>
      <c r="I15" s="158"/>
      <c r="J15" s="159"/>
      <c r="K15" s="159"/>
      <c r="L15" s="159"/>
      <c r="M15" s="158"/>
      <c r="N15" s="159"/>
      <c r="O15" s="158"/>
    </row>
    <row r="16" spans="4:15" ht="18" customHeight="1">
      <c r="D16" s="160"/>
      <c r="E16" s="170" t="s">
        <v>325</v>
      </c>
      <c r="F16" s="170" t="s">
        <v>324</v>
      </c>
      <c r="G16" s="170" t="s">
        <v>323</v>
      </c>
      <c r="H16" s="170" t="s">
        <v>322</v>
      </c>
      <c r="I16" s="160"/>
      <c r="J16" s="161"/>
      <c r="K16" s="161"/>
      <c r="L16" s="161"/>
      <c r="M16" s="165"/>
      <c r="N16" s="161"/>
      <c r="O16" s="160"/>
    </row>
    <row r="17" spans="4:16" ht="12.75" customHeight="1">
      <c r="D17" s="160"/>
      <c r="E17" s="166">
        <v>8</v>
      </c>
      <c r="F17" s="169">
        <v>44729</v>
      </c>
      <c r="G17" s="166" t="s">
        <v>499</v>
      </c>
      <c r="H17" s="166" t="s">
        <v>507</v>
      </c>
      <c r="I17" s="164"/>
      <c r="J17" s="161"/>
      <c r="K17" s="161"/>
      <c r="L17" s="161"/>
      <c r="M17" s="165"/>
      <c r="N17" s="161"/>
      <c r="O17" s="164"/>
      <c r="P17" s="168"/>
    </row>
    <row r="18" spans="4:16" ht="12.75" customHeight="1">
      <c r="D18" s="160"/>
      <c r="E18" s="166"/>
      <c r="F18" s="169"/>
      <c r="G18" s="166"/>
      <c r="H18" s="166"/>
      <c r="I18" s="164"/>
      <c r="J18" s="161"/>
      <c r="K18" s="161"/>
      <c r="L18" s="161"/>
      <c r="M18" s="165"/>
      <c r="N18" s="161"/>
      <c r="O18" s="164"/>
    </row>
    <row r="19" spans="4:16" ht="12.75" customHeight="1">
      <c r="D19" s="160"/>
      <c r="E19" s="166"/>
      <c r="F19" s="169"/>
      <c r="G19" s="166"/>
      <c r="H19" s="166"/>
      <c r="I19" s="164"/>
      <c r="J19" s="161"/>
      <c r="K19" s="161"/>
      <c r="L19" s="161"/>
      <c r="M19" s="165"/>
      <c r="N19" s="161"/>
      <c r="O19" s="164"/>
      <c r="P19" s="168"/>
    </row>
    <row r="20" spans="4:16" ht="12.75" customHeight="1">
      <c r="D20" s="160"/>
      <c r="E20" s="166"/>
      <c r="F20" s="167"/>
      <c r="G20" s="166"/>
      <c r="H20" s="166"/>
    </row>
    <row r="21" spans="4:16" ht="12.75" customHeight="1">
      <c r="D21" s="160"/>
      <c r="E21" s="166"/>
      <c r="F21" s="167"/>
      <c r="G21" s="166"/>
      <c r="H21" s="166"/>
      <c r="I21" s="164"/>
      <c r="J21" s="161"/>
      <c r="K21" s="161"/>
      <c r="L21" s="161"/>
      <c r="M21" s="165"/>
      <c r="N21" s="161"/>
      <c r="O21" s="164"/>
    </row>
    <row r="22" spans="4:16" ht="12.75" customHeight="1">
      <c r="D22" s="160"/>
      <c r="E22" s="162"/>
      <c r="F22" s="162"/>
      <c r="G22" s="162"/>
      <c r="H22" s="162"/>
      <c r="I22" s="160"/>
      <c r="J22" s="161"/>
      <c r="K22" s="161"/>
      <c r="L22" s="161"/>
      <c r="M22" s="160"/>
      <c r="N22" s="161"/>
      <c r="O22" s="160"/>
    </row>
    <row r="23" spans="4:16" ht="12.75" customHeight="1">
      <c r="D23" s="160"/>
      <c r="E23" s="162"/>
      <c r="F23" s="162"/>
      <c r="G23" s="162"/>
      <c r="H23" s="162"/>
      <c r="I23" s="160"/>
      <c r="J23" s="161"/>
      <c r="K23" s="161"/>
      <c r="L23" s="161"/>
      <c r="M23" s="160"/>
      <c r="N23" s="161"/>
      <c r="O23" s="160"/>
    </row>
    <row r="24" spans="4:16" ht="12.75" customHeight="1">
      <c r="D24" s="160"/>
      <c r="E24" s="162"/>
      <c r="F24" s="162"/>
      <c r="G24" s="162"/>
      <c r="H24" s="162"/>
      <c r="I24" s="160"/>
      <c r="J24" s="161"/>
      <c r="K24" s="161"/>
      <c r="L24" s="161"/>
      <c r="M24" s="160"/>
      <c r="N24" s="161"/>
      <c r="O24" s="160"/>
    </row>
    <row r="25" spans="4:16" ht="12.75" customHeight="1">
      <c r="D25" s="160"/>
      <c r="E25" s="162"/>
      <c r="F25" s="162"/>
      <c r="G25" s="162"/>
      <c r="H25" s="162"/>
      <c r="I25" s="160"/>
      <c r="J25" s="161"/>
      <c r="K25" s="161"/>
      <c r="L25" s="161"/>
      <c r="M25" s="160"/>
      <c r="N25" s="161"/>
      <c r="O25" s="160"/>
    </row>
    <row r="26" spans="4:16" ht="12.75" customHeight="1">
      <c r="D26" s="160"/>
      <c r="E26" s="162"/>
      <c r="F26" s="162"/>
      <c r="G26" s="162"/>
      <c r="H26" s="162"/>
      <c r="I26" s="160"/>
      <c r="J26" s="161"/>
      <c r="K26" s="161"/>
      <c r="L26" s="161"/>
      <c r="M26" s="160"/>
      <c r="N26" s="161"/>
      <c r="O26" s="160"/>
    </row>
    <row r="27" spans="4:16" ht="12.75" customHeight="1">
      <c r="D27" s="160"/>
      <c r="E27" s="162"/>
      <c r="F27" s="163"/>
      <c r="G27" s="162"/>
      <c r="H27" s="162"/>
      <c r="I27" s="160"/>
      <c r="J27" s="161"/>
      <c r="K27" s="161"/>
      <c r="L27" s="161"/>
      <c r="M27" s="160"/>
      <c r="N27" s="161"/>
      <c r="O27" s="160"/>
    </row>
    <row r="28" spans="4:16" ht="12.75" customHeight="1">
      <c r="D28" s="160"/>
      <c r="E28" s="162"/>
      <c r="F28" s="163"/>
      <c r="G28" s="162"/>
      <c r="H28" s="162"/>
      <c r="I28" s="160"/>
      <c r="J28" s="161"/>
      <c r="K28" s="161"/>
      <c r="L28" s="161"/>
      <c r="M28" s="160"/>
      <c r="N28" s="161"/>
      <c r="O28" s="160"/>
    </row>
    <row r="29" spans="4:16" ht="12.75" customHeight="1">
      <c r="D29" s="160"/>
      <c r="E29" s="162"/>
      <c r="F29" s="163"/>
      <c r="G29" s="162"/>
      <c r="H29" s="162"/>
      <c r="I29" s="160"/>
      <c r="J29" s="161"/>
      <c r="K29" s="161"/>
      <c r="L29" s="161"/>
      <c r="M29" s="160"/>
      <c r="N29" s="161"/>
      <c r="O29" s="160"/>
    </row>
    <row r="30" spans="4:16" ht="12.75" customHeight="1">
      <c r="D30" s="160"/>
      <c r="E30" s="162"/>
      <c r="F30" s="163"/>
      <c r="G30" s="162"/>
      <c r="H30" s="162"/>
      <c r="I30" s="160"/>
      <c r="J30" s="161"/>
      <c r="K30" s="161"/>
      <c r="L30" s="161"/>
      <c r="M30" s="160"/>
      <c r="N30" s="161"/>
      <c r="O30" s="160"/>
    </row>
    <row r="31" spans="4:16" ht="15.75" customHeight="1">
      <c r="D31" s="681"/>
      <c r="E31" s="682"/>
      <c r="F31" s="682"/>
      <c r="G31" s="682"/>
      <c r="H31" s="682"/>
      <c r="I31" s="160"/>
      <c r="J31" s="161"/>
      <c r="K31" s="161"/>
      <c r="L31" s="161"/>
      <c r="M31" s="160"/>
      <c r="N31" s="161"/>
    </row>
    <row r="32" spans="4:16" ht="12.75" customHeight="1">
      <c r="D32" s="682"/>
      <c r="E32" s="682"/>
      <c r="F32" s="682"/>
      <c r="G32" s="682"/>
      <c r="H32" s="682"/>
      <c r="I32" s="160"/>
      <c r="J32" s="161"/>
      <c r="K32" s="161"/>
      <c r="L32" s="161"/>
      <c r="M32" s="160"/>
      <c r="N32" s="161"/>
      <c r="O32" s="160"/>
    </row>
    <row r="33" spans="4:15" ht="12.75" customHeight="1">
      <c r="D33" s="682"/>
      <c r="E33" s="682"/>
      <c r="F33" s="682"/>
      <c r="G33" s="682"/>
      <c r="H33" s="682"/>
      <c r="I33" s="160"/>
      <c r="J33" s="161"/>
      <c r="K33" s="161"/>
      <c r="L33" s="161"/>
      <c r="M33" s="160"/>
      <c r="N33" s="161"/>
      <c r="O33" s="160"/>
    </row>
    <row r="34" spans="4:15" ht="12.75" customHeight="1">
      <c r="D34" s="682"/>
      <c r="E34" s="682"/>
      <c r="F34" s="682"/>
      <c r="G34" s="682"/>
      <c r="H34" s="682"/>
      <c r="I34" s="160"/>
      <c r="J34" s="161"/>
      <c r="K34" s="161"/>
      <c r="L34" s="161"/>
      <c r="M34" s="160"/>
      <c r="N34" s="161"/>
      <c r="O34" s="160"/>
    </row>
    <row r="35" spans="4:15" ht="12.75" customHeight="1">
      <c r="D35" s="682"/>
      <c r="E35" s="682"/>
      <c r="F35" s="682"/>
      <c r="G35" s="682"/>
      <c r="H35" s="682"/>
      <c r="I35" s="160"/>
      <c r="J35" s="161"/>
      <c r="K35" s="161"/>
      <c r="L35" s="161"/>
      <c r="M35" s="160"/>
      <c r="N35" s="161"/>
      <c r="O35" s="160"/>
    </row>
    <row r="36" spans="4:15" ht="12.75" customHeight="1">
      <c r="D36" s="682"/>
      <c r="E36" s="682"/>
      <c r="F36" s="682"/>
      <c r="G36" s="682"/>
      <c r="H36" s="682"/>
      <c r="I36" s="160"/>
      <c r="J36" s="161"/>
      <c r="K36" s="161"/>
      <c r="L36" s="161"/>
      <c r="M36" s="160"/>
      <c r="N36" s="161"/>
      <c r="O36" s="160"/>
    </row>
    <row r="37" spans="4:15" ht="12.75" customHeight="1">
      <c r="D37" s="682"/>
      <c r="E37" s="682"/>
      <c r="F37" s="682"/>
      <c r="G37" s="682"/>
      <c r="H37" s="682"/>
      <c r="I37" s="160"/>
      <c r="J37" s="161"/>
      <c r="K37" s="161"/>
      <c r="L37" s="161"/>
      <c r="M37" s="160"/>
      <c r="N37" s="161"/>
      <c r="O37" s="160"/>
    </row>
    <row r="38" spans="4:15" ht="12.75" customHeight="1">
      <c r="D38" s="682"/>
      <c r="E38" s="682"/>
      <c r="F38" s="682"/>
      <c r="G38" s="682"/>
      <c r="H38" s="682"/>
      <c r="I38" s="160"/>
      <c r="J38" s="161"/>
      <c r="K38" s="161"/>
      <c r="L38" s="161"/>
      <c r="M38" s="160"/>
      <c r="N38" s="161"/>
      <c r="O38" s="160"/>
    </row>
    <row r="39" spans="4:15" ht="13.5" customHeight="1">
      <c r="D39" s="682"/>
      <c r="E39" s="682"/>
      <c r="F39" s="682"/>
      <c r="G39" s="682"/>
      <c r="H39" s="682"/>
      <c r="I39" s="158"/>
      <c r="J39" s="159"/>
      <c r="K39" s="159"/>
      <c r="L39" s="159"/>
      <c r="M39" s="158"/>
      <c r="N39" s="159"/>
      <c r="O39" s="158"/>
    </row>
    <row r="40" spans="4:15" ht="13.5" customHeight="1">
      <c r="D40" s="682"/>
      <c r="E40" s="682"/>
      <c r="F40" s="682"/>
      <c r="G40" s="682"/>
      <c r="H40" s="682"/>
      <c r="I40" s="158"/>
      <c r="J40" s="159"/>
      <c r="K40" s="159"/>
      <c r="L40" s="159"/>
      <c r="M40" s="158"/>
      <c r="N40" s="159"/>
      <c r="O40" s="158"/>
    </row>
    <row r="41" spans="4:15" ht="13.5" customHeight="1">
      <c r="D41" s="682"/>
      <c r="E41" s="682"/>
      <c r="F41" s="682"/>
      <c r="G41" s="682"/>
      <c r="H41" s="682"/>
      <c r="I41" s="158"/>
      <c r="J41" s="159"/>
      <c r="K41" s="159"/>
      <c r="L41" s="159"/>
      <c r="M41" s="158"/>
      <c r="N41" s="159"/>
      <c r="O41" s="158"/>
    </row>
    <row r="42" spans="4:15" ht="13.5" customHeight="1">
      <c r="D42" s="682"/>
      <c r="E42" s="682"/>
      <c r="F42" s="682"/>
      <c r="G42" s="682"/>
      <c r="H42" s="682"/>
      <c r="I42" s="158"/>
      <c r="J42" s="159"/>
      <c r="K42" s="159"/>
      <c r="L42" s="159"/>
      <c r="M42" s="158"/>
      <c r="N42" s="159"/>
      <c r="O42" s="158"/>
    </row>
    <row r="43" spans="4:15" ht="13.5" customHeight="1">
      <c r="D43" s="682"/>
      <c r="E43" s="682"/>
      <c r="F43" s="682"/>
      <c r="G43" s="682"/>
      <c r="H43" s="682"/>
      <c r="I43" s="158"/>
      <c r="J43" s="159"/>
      <c r="K43" s="159"/>
      <c r="L43" s="159"/>
      <c r="M43" s="158"/>
      <c r="N43" s="159"/>
      <c r="O43" s="158"/>
    </row>
    <row r="44" spans="4:15" ht="13.5" customHeight="1">
      <c r="D44" s="682"/>
      <c r="E44" s="682"/>
      <c r="F44" s="682"/>
      <c r="G44" s="682"/>
      <c r="H44" s="682"/>
      <c r="I44" s="158"/>
      <c r="J44" s="159"/>
      <c r="K44" s="159"/>
      <c r="L44" s="159"/>
      <c r="M44" s="158"/>
      <c r="N44" s="159"/>
      <c r="O44" s="158"/>
    </row>
    <row r="45" spans="4:15" ht="27.75" customHeight="1">
      <c r="D45" s="682"/>
      <c r="E45" s="682"/>
      <c r="F45" s="682"/>
      <c r="G45" s="682"/>
      <c r="H45" s="682"/>
      <c r="I45" s="158"/>
      <c r="J45" s="159"/>
      <c r="K45" s="159"/>
      <c r="L45" s="159"/>
      <c r="M45" s="158"/>
      <c r="N45" s="159"/>
      <c r="O45" s="158"/>
    </row>
    <row r="46" spans="4:15" ht="12.75" customHeight="1">
      <c r="D46" s="160"/>
      <c r="E46" s="160"/>
      <c r="F46" s="160"/>
      <c r="G46" s="160"/>
      <c r="H46" s="160"/>
      <c r="I46" s="158"/>
      <c r="J46" s="159"/>
      <c r="K46" s="159"/>
      <c r="L46" s="159"/>
      <c r="M46" s="158"/>
      <c r="N46" s="159"/>
      <c r="O46" s="158"/>
    </row>
    <row r="47" spans="4:15" ht="12.75" customHeight="1">
      <c r="D47" s="160"/>
      <c r="E47" s="160"/>
      <c r="F47" s="160"/>
      <c r="G47" s="160"/>
      <c r="H47" s="160"/>
      <c r="I47" s="158"/>
      <c r="J47" s="159"/>
      <c r="K47" s="159"/>
      <c r="L47" s="159"/>
      <c r="M47" s="158"/>
      <c r="N47" s="159"/>
      <c r="O47" s="158"/>
    </row>
    <row r="48" spans="4:15" ht="12.75" customHeight="1">
      <c r="D48" s="160"/>
      <c r="E48" s="160"/>
      <c r="F48" s="160"/>
      <c r="G48" s="160"/>
      <c r="H48" s="160"/>
      <c r="I48" s="158"/>
      <c r="J48" s="159"/>
      <c r="K48" s="159"/>
      <c r="L48" s="159"/>
      <c r="M48" s="158"/>
      <c r="N48" s="159"/>
      <c r="O48" s="158"/>
    </row>
    <row r="49" spans="4:15" ht="12.75" customHeight="1">
      <c r="D49" s="160"/>
      <c r="E49" s="160"/>
      <c r="F49" s="160"/>
      <c r="G49" s="160"/>
      <c r="H49" s="160"/>
      <c r="I49" s="158"/>
      <c r="J49" s="159"/>
      <c r="K49" s="159"/>
      <c r="L49" s="159"/>
      <c r="M49" s="158"/>
      <c r="N49" s="159"/>
      <c r="O49" s="158"/>
    </row>
    <row r="50" spans="4:15" ht="12.75" customHeight="1">
      <c r="D50" s="160"/>
      <c r="E50" s="160"/>
      <c r="F50" s="160"/>
      <c r="G50" s="160"/>
      <c r="H50" s="160"/>
      <c r="I50" s="158"/>
      <c r="J50" s="159"/>
      <c r="K50" s="159"/>
      <c r="L50" s="159"/>
      <c r="M50" s="158"/>
      <c r="N50" s="159"/>
      <c r="O50" s="158"/>
    </row>
    <row r="51" spans="4:15" ht="12.75" customHeight="1">
      <c r="D51" s="160"/>
      <c r="E51" s="160"/>
      <c r="F51" s="160"/>
      <c r="G51" s="160"/>
      <c r="H51" s="160"/>
      <c r="I51" s="158"/>
      <c r="J51" s="159"/>
      <c r="K51" s="159"/>
      <c r="L51" s="159"/>
      <c r="M51" s="158"/>
      <c r="N51" s="159"/>
      <c r="O51" s="158"/>
    </row>
    <row r="52" spans="4:15" ht="12.75" customHeight="1">
      <c r="D52" s="160"/>
      <c r="E52" s="160"/>
      <c r="F52" s="160"/>
      <c r="G52" s="160"/>
      <c r="H52" s="160"/>
      <c r="I52" s="158"/>
      <c r="J52" s="159"/>
      <c r="K52" s="159"/>
      <c r="L52" s="159"/>
      <c r="M52" s="158"/>
      <c r="N52" s="159"/>
      <c r="O52" s="158"/>
    </row>
    <row r="53" spans="4:15" ht="12.75" customHeight="1">
      <c r="D53" s="160"/>
      <c r="E53" s="160"/>
      <c r="F53" s="160"/>
      <c r="G53" s="160"/>
      <c r="H53" s="160"/>
      <c r="I53" s="158"/>
      <c r="J53" s="159"/>
      <c r="K53" s="159"/>
      <c r="L53" s="159"/>
      <c r="M53" s="158"/>
      <c r="N53" s="159"/>
      <c r="O53" s="158"/>
    </row>
    <row r="54" spans="4:15" ht="12.75" customHeight="1">
      <c r="D54" s="160"/>
      <c r="E54" s="160"/>
      <c r="F54" s="160"/>
      <c r="G54" s="160"/>
      <c r="H54" s="160"/>
      <c r="I54" s="158"/>
      <c r="J54" s="159"/>
      <c r="K54" s="159"/>
      <c r="L54" s="159"/>
      <c r="M54" s="158"/>
      <c r="N54" s="159"/>
      <c r="O54" s="158"/>
    </row>
    <row r="55" spans="4:15" ht="12.75" customHeight="1">
      <c r="D55" s="160"/>
      <c r="E55" s="160"/>
      <c r="F55" s="160"/>
      <c r="G55" s="160"/>
      <c r="H55" s="160"/>
      <c r="I55" s="158"/>
      <c r="J55" s="159"/>
      <c r="K55" s="159"/>
      <c r="L55" s="159"/>
      <c r="M55" s="158"/>
      <c r="N55" s="159"/>
      <c r="O55" s="158"/>
    </row>
    <row r="56" spans="4:15" ht="12.75" customHeight="1">
      <c r="D56" s="160"/>
      <c r="E56" s="160"/>
      <c r="F56" s="160"/>
      <c r="G56" s="160"/>
      <c r="H56" s="160"/>
      <c r="I56" s="158"/>
      <c r="J56" s="159"/>
      <c r="K56" s="159"/>
      <c r="L56" s="159"/>
      <c r="M56" s="158"/>
      <c r="N56" s="159"/>
      <c r="O56" s="158"/>
    </row>
    <row r="57" spans="4:15" ht="12.75" customHeight="1">
      <c r="D57" s="160"/>
      <c r="E57" s="160"/>
      <c r="F57" s="160"/>
      <c r="G57" s="160"/>
      <c r="H57" s="160"/>
      <c r="I57" s="158"/>
      <c r="J57" s="159"/>
      <c r="K57" s="159"/>
      <c r="L57" s="159"/>
      <c r="M57" s="158"/>
      <c r="N57" s="159"/>
      <c r="O57" s="158"/>
    </row>
    <row r="58" spans="4:15" ht="12.75" customHeight="1">
      <c r="D58" s="160"/>
      <c r="E58" s="160"/>
      <c r="F58" s="160"/>
      <c r="G58" s="160"/>
      <c r="H58" s="160"/>
      <c r="I58" s="158"/>
      <c r="J58" s="159"/>
      <c r="K58" s="159"/>
      <c r="L58" s="159"/>
      <c r="M58" s="158"/>
      <c r="N58" s="159"/>
      <c r="O58" s="158"/>
    </row>
    <row r="59" spans="4:15" ht="12.75" customHeight="1">
      <c r="D59" s="160"/>
      <c r="E59" s="160"/>
      <c r="F59" s="160"/>
      <c r="G59" s="160"/>
      <c r="H59" s="160"/>
      <c r="I59" s="158"/>
      <c r="J59" s="159"/>
      <c r="K59" s="159"/>
      <c r="L59" s="159"/>
      <c r="M59" s="158"/>
      <c r="N59" s="159"/>
      <c r="O59" s="158"/>
    </row>
    <row r="60" spans="4:15" ht="12.75" customHeight="1">
      <c r="D60" s="160"/>
      <c r="E60" s="160"/>
      <c r="F60" s="160"/>
      <c r="G60" s="160"/>
      <c r="H60" s="160"/>
      <c r="I60" s="158"/>
      <c r="J60" s="159"/>
      <c r="K60" s="159"/>
      <c r="L60" s="159"/>
      <c r="M60" s="158"/>
      <c r="N60" s="159"/>
      <c r="O60" s="158"/>
    </row>
    <row r="61" spans="4:15" ht="12.75" customHeight="1">
      <c r="D61" s="160"/>
      <c r="E61" s="160"/>
      <c r="F61" s="160"/>
      <c r="G61" s="160"/>
      <c r="H61" s="160"/>
      <c r="I61" s="158"/>
      <c r="J61" s="159"/>
      <c r="K61" s="159"/>
      <c r="L61" s="159"/>
      <c r="M61" s="158"/>
      <c r="N61" s="159"/>
      <c r="O61" s="158"/>
    </row>
    <row r="62" spans="4:15" ht="12.75" customHeight="1">
      <c r="D62" s="160"/>
      <c r="E62" s="160"/>
      <c r="F62" s="160"/>
      <c r="G62" s="160"/>
      <c r="H62" s="160"/>
      <c r="I62" s="158"/>
      <c r="J62" s="159"/>
      <c r="K62" s="159"/>
      <c r="L62" s="159"/>
      <c r="M62" s="158"/>
      <c r="N62" s="159"/>
      <c r="O62" s="158"/>
    </row>
    <row r="63" spans="4:15" ht="12.75" customHeight="1">
      <c r="D63" s="160"/>
      <c r="E63" s="160"/>
      <c r="F63" s="160"/>
      <c r="G63" s="160"/>
      <c r="H63" s="160"/>
      <c r="I63" s="158"/>
      <c r="J63" s="159"/>
      <c r="K63" s="159"/>
      <c r="L63" s="159"/>
      <c r="M63" s="158"/>
      <c r="N63" s="159"/>
      <c r="O63" s="158"/>
    </row>
    <row r="64" spans="4:15" ht="12.75" customHeight="1">
      <c r="D64" s="160"/>
      <c r="E64" s="160"/>
      <c r="F64" s="160"/>
      <c r="G64" s="160"/>
      <c r="H64" s="160"/>
      <c r="I64" s="158"/>
      <c r="J64" s="159"/>
      <c r="K64" s="159"/>
      <c r="L64" s="159"/>
      <c r="M64" s="158"/>
      <c r="N64" s="159"/>
      <c r="O64" s="158"/>
    </row>
    <row r="65" spans="4:18" ht="179" customHeight="1">
      <c r="D65" s="160"/>
      <c r="E65" s="160"/>
      <c r="F65" s="680"/>
      <c r="G65" s="680"/>
      <c r="H65" s="680"/>
      <c r="I65" s="680"/>
      <c r="J65" s="680"/>
      <c r="K65" s="680"/>
      <c r="L65" s="680"/>
      <c r="M65" s="680"/>
      <c r="N65" s="680"/>
      <c r="O65" s="680"/>
      <c r="P65" s="680"/>
      <c r="Q65" s="680"/>
      <c r="R65" s="680"/>
    </row>
    <row r="66" spans="4:18" ht="12.75" customHeight="1">
      <c r="D66" s="160"/>
      <c r="E66" s="160"/>
      <c r="F66" s="160"/>
      <c r="G66" s="160"/>
      <c r="H66" s="160"/>
      <c r="I66" s="158"/>
      <c r="J66" s="159"/>
      <c r="K66" s="159"/>
      <c r="L66" s="159"/>
      <c r="M66" s="158"/>
      <c r="N66" s="159"/>
      <c r="O66" s="158"/>
    </row>
    <row r="67" spans="4:18" ht="12.75" customHeight="1">
      <c r="D67" s="160"/>
      <c r="E67" s="160"/>
      <c r="F67" s="160"/>
      <c r="G67" s="160"/>
      <c r="H67" s="160"/>
      <c r="I67" s="158"/>
      <c r="J67" s="159"/>
      <c r="K67" s="159"/>
      <c r="L67" s="159"/>
      <c r="M67" s="158"/>
      <c r="N67" s="159"/>
      <c r="O67" s="158"/>
    </row>
    <row r="68" spans="4:18" ht="12.75" customHeight="1">
      <c r="D68" s="160"/>
      <c r="E68" s="160"/>
      <c r="F68" s="160"/>
      <c r="G68" s="160"/>
      <c r="H68" s="160"/>
      <c r="I68" s="158"/>
      <c r="J68" s="159"/>
      <c r="K68" s="159"/>
      <c r="L68" s="159"/>
      <c r="M68" s="158"/>
      <c r="N68" s="159"/>
      <c r="O68" s="158"/>
    </row>
    <row r="69" spans="4:18" ht="12.75" customHeight="1">
      <c r="D69" s="160"/>
      <c r="E69" s="160"/>
      <c r="F69" s="160"/>
      <c r="G69" s="160"/>
      <c r="H69" s="160"/>
      <c r="I69" s="158"/>
      <c r="J69" s="159"/>
      <c r="K69" s="159"/>
      <c r="L69" s="159"/>
      <c r="M69" s="158"/>
      <c r="N69" s="159"/>
      <c r="O69" s="158"/>
    </row>
    <row r="70" spans="4:18" ht="12.75" customHeight="1">
      <c r="D70" s="160"/>
      <c r="E70" s="160"/>
      <c r="F70" s="160"/>
      <c r="G70" s="160"/>
      <c r="H70" s="160"/>
      <c r="I70" s="158"/>
      <c r="J70" s="159"/>
      <c r="K70" s="159"/>
      <c r="L70" s="159"/>
      <c r="M70" s="158"/>
      <c r="N70" s="159"/>
      <c r="O70" s="158"/>
    </row>
    <row r="71" spans="4:18" ht="12.75" customHeight="1">
      <c r="D71" s="160"/>
      <c r="E71" s="160"/>
      <c r="F71" s="160"/>
      <c r="G71" s="160"/>
      <c r="H71" s="160"/>
      <c r="I71" s="158"/>
      <c r="J71" s="159"/>
      <c r="K71" s="159"/>
      <c r="L71" s="159"/>
      <c r="M71" s="158"/>
      <c r="N71" s="159"/>
      <c r="O71" s="158"/>
    </row>
    <row r="72" spans="4:18" ht="12.75" customHeight="1">
      <c r="D72" s="160"/>
      <c r="E72" s="160"/>
      <c r="F72" s="160"/>
      <c r="G72" s="160"/>
      <c r="H72" s="160"/>
      <c r="I72" s="158"/>
      <c r="J72" s="159"/>
      <c r="K72" s="159"/>
      <c r="L72" s="159"/>
      <c r="M72" s="158"/>
      <c r="N72" s="159"/>
      <c r="O72" s="158"/>
    </row>
    <row r="73" spans="4:18" ht="12.75" customHeight="1">
      <c r="D73" s="160"/>
      <c r="E73" s="160"/>
      <c r="F73" s="160"/>
      <c r="G73" s="160"/>
      <c r="H73" s="160"/>
      <c r="I73" s="158"/>
      <c r="J73" s="159"/>
      <c r="K73" s="159"/>
      <c r="L73" s="159"/>
      <c r="M73" s="158"/>
      <c r="N73" s="159"/>
      <c r="O73" s="158"/>
    </row>
    <row r="74" spans="4:18" ht="12.75" customHeight="1">
      <c r="D74" s="160"/>
      <c r="E74" s="160"/>
      <c r="F74" s="160"/>
      <c r="G74" s="160"/>
      <c r="H74" s="160"/>
      <c r="I74" s="158"/>
      <c r="J74" s="159"/>
      <c r="K74" s="159"/>
      <c r="L74" s="159"/>
      <c r="M74" s="158"/>
      <c r="N74" s="159"/>
      <c r="O74" s="158"/>
    </row>
    <row r="75" spans="4:18" ht="12.75" customHeight="1">
      <c r="D75" s="160"/>
      <c r="E75" s="160"/>
      <c r="F75" s="160"/>
      <c r="G75" s="160"/>
      <c r="H75" s="160"/>
      <c r="I75" s="158"/>
      <c r="J75" s="159"/>
      <c r="K75" s="159"/>
      <c r="L75" s="159"/>
      <c r="M75" s="158"/>
      <c r="N75" s="159"/>
      <c r="O75" s="158"/>
    </row>
    <row r="76" spans="4:18" ht="15.75" customHeight="1"/>
    <row r="77" spans="4:18" ht="15.75" customHeight="1"/>
    <row r="78" spans="4:18" ht="15.75" customHeight="1"/>
    <row r="79" spans="4:18" ht="15.75" customHeight="1"/>
    <row r="80" spans="4:18"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sheetData>
  <mergeCells count="7">
    <mergeCell ref="F65:R65"/>
    <mergeCell ref="D31:H45"/>
    <mergeCell ref="D1:H4"/>
    <mergeCell ref="D5:H6"/>
    <mergeCell ref="D7:H10"/>
    <mergeCell ref="D11:H13"/>
    <mergeCell ref="D14:H15"/>
  </mergeCells>
  <pageMargins left="0.7" right="0.7" top="0.75" bottom="0.75" header="0" footer="0"/>
  <pageSetup paperSize="9" scale="8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D838E-3A9B-43B1-8FA6-2C3F31F315ED}">
  <sheetPr>
    <tabColor theme="5" tint="0.79998168889431442"/>
  </sheetPr>
  <dimension ref="A1:G1022"/>
  <sheetViews>
    <sheetView view="pageBreakPreview" zoomScale="110" zoomScaleNormal="10" zoomScaleSheetLayoutView="110" workbookViewId="0">
      <selection activeCell="A3" sqref="A3"/>
    </sheetView>
  </sheetViews>
  <sheetFormatPr defaultColWidth="14.453125" defaultRowHeight="15" customHeight="1"/>
  <cols>
    <col min="1" max="1" width="40.1796875" customWidth="1"/>
    <col min="2" max="3" width="11.453125" customWidth="1"/>
    <col min="4" max="5" width="11.453125" style="377" customWidth="1"/>
    <col min="6" max="7" width="11.453125" customWidth="1"/>
  </cols>
  <sheetData>
    <row r="1" spans="1:7" ht="14.5">
      <c r="D1" s="690"/>
      <c r="E1" s="691"/>
    </row>
    <row r="2" spans="1:7" ht="14.5">
      <c r="A2" s="17"/>
      <c r="D2" s="691"/>
      <c r="E2" s="691"/>
    </row>
    <row r="3" spans="1:7" ht="14.5">
      <c r="A3" s="18" t="s">
        <v>354</v>
      </c>
      <c r="D3" s="691"/>
      <c r="E3" s="691"/>
    </row>
    <row r="4" spans="1:7" ht="15.75" customHeight="1" thickBot="1">
      <c r="B4" s="53"/>
      <c r="C4" s="53"/>
      <c r="D4" s="692"/>
      <c r="E4" s="692"/>
    </row>
    <row r="5" spans="1:7" ht="16.5" customHeight="1" thickTop="1" thickBot="1">
      <c r="A5" s="47" t="s">
        <v>8</v>
      </c>
      <c r="B5" s="11" t="s">
        <v>9</v>
      </c>
      <c r="C5" s="11" t="s">
        <v>10</v>
      </c>
      <c r="D5" s="367" t="s">
        <v>11</v>
      </c>
      <c r="E5" s="368" t="s">
        <v>12</v>
      </c>
    </row>
    <row r="6" spans="1:7" ht="15.75" customHeight="1" thickTop="1">
      <c r="B6" s="53"/>
      <c r="C6" s="53"/>
      <c r="D6" s="366"/>
      <c r="E6" s="369"/>
      <c r="G6" s="12"/>
    </row>
    <row r="7" spans="1:7" ht="17.25" customHeight="1">
      <c r="A7" t="s">
        <v>13</v>
      </c>
      <c r="B7" s="13">
        <v>30</v>
      </c>
      <c r="C7" s="49" t="s">
        <v>14</v>
      </c>
      <c r="D7" s="366">
        <f>'PLOT 5'!D7</f>
        <v>138.34450000000001</v>
      </c>
      <c r="E7" s="369">
        <f>D7*B7</f>
        <v>4150.335</v>
      </c>
      <c r="G7" s="12"/>
    </row>
    <row r="8" spans="1:7" ht="14.5">
      <c r="A8" t="s">
        <v>15</v>
      </c>
      <c r="B8" s="53"/>
      <c r="C8" s="53"/>
      <c r="D8" s="366">
        <f>'PLOT 5'!D8</f>
        <v>0</v>
      </c>
      <c r="E8" s="369"/>
      <c r="G8" s="12"/>
    </row>
    <row r="9" spans="1:7" ht="14.5">
      <c r="A9" t="s">
        <v>16</v>
      </c>
      <c r="B9" s="53"/>
      <c r="C9" s="53"/>
      <c r="D9" s="366">
        <f>'PLOT 5'!D9</f>
        <v>0</v>
      </c>
      <c r="E9" s="369"/>
      <c r="G9" s="12"/>
    </row>
    <row r="10" spans="1:7" ht="14.5">
      <c r="B10" s="53"/>
      <c r="C10" s="53"/>
      <c r="D10" s="366">
        <f>'PLOT 5'!D12</f>
        <v>212.35403699999998</v>
      </c>
      <c r="E10" s="369"/>
      <c r="G10" s="12"/>
    </row>
    <row r="11" spans="1:7" ht="14.5">
      <c r="A11" t="s">
        <v>17</v>
      </c>
      <c r="B11" s="51">
        <f>B7*0.3</f>
        <v>9</v>
      </c>
      <c r="C11" s="53" t="s">
        <v>18</v>
      </c>
      <c r="D11" s="366">
        <f>'PLOT 5'!D16</f>
        <v>34.3476</v>
      </c>
      <c r="E11" s="369">
        <f>D11*B11</f>
        <v>309.1284</v>
      </c>
      <c r="G11" s="12"/>
    </row>
    <row r="12" spans="1:7" ht="14.5">
      <c r="A12" t="s">
        <v>19</v>
      </c>
      <c r="B12" s="53"/>
      <c r="C12" s="53"/>
      <c r="D12" s="366">
        <f>'PLOT 5'!D17</f>
        <v>0</v>
      </c>
      <c r="E12" s="369"/>
      <c r="G12" s="12"/>
    </row>
    <row r="13" spans="1:7" ht="14.5">
      <c r="B13" s="53"/>
      <c r="C13" s="53"/>
      <c r="D13" s="366">
        <f>'PLOT 5'!D18</f>
        <v>0</v>
      </c>
      <c r="E13" s="369"/>
      <c r="G13" s="12"/>
    </row>
    <row r="14" spans="1:7" ht="14.5">
      <c r="A14" t="s">
        <v>245</v>
      </c>
      <c r="B14" s="53">
        <v>19</v>
      </c>
      <c r="C14" s="53" t="s">
        <v>14</v>
      </c>
      <c r="D14" s="366">
        <f>'PLOT 5'!D19</f>
        <v>34.3476</v>
      </c>
      <c r="E14" s="369">
        <f>D14*B14</f>
        <v>652.60439999999994</v>
      </c>
      <c r="G14" s="12"/>
    </row>
    <row r="15" spans="1:7" ht="14.5">
      <c r="B15" s="53"/>
      <c r="C15" s="53"/>
      <c r="D15" s="366">
        <f>'PLOT 5'!D20</f>
        <v>0</v>
      </c>
      <c r="E15" s="369"/>
      <c r="G15" s="12"/>
    </row>
    <row r="16" spans="1:7" ht="14.5">
      <c r="A16" t="s">
        <v>17</v>
      </c>
      <c r="B16" s="13">
        <f>B14*0.3</f>
        <v>5.7</v>
      </c>
      <c r="C16" s="53"/>
      <c r="D16" s="366" t="e">
        <f>'PLOT 5'!#REF!</f>
        <v>#REF!</v>
      </c>
      <c r="E16" s="369"/>
      <c r="G16" s="12"/>
    </row>
    <row r="17" spans="1:7" ht="14.5">
      <c r="B17" s="53"/>
      <c r="C17" s="53"/>
      <c r="D17" s="366" t="e">
        <f>'PLOT 5'!#REF!</f>
        <v>#REF!</v>
      </c>
      <c r="E17" s="369"/>
      <c r="G17" s="12"/>
    </row>
    <row r="18" spans="1:7" ht="17.25" customHeight="1">
      <c r="A18" s="48" t="s">
        <v>253</v>
      </c>
      <c r="B18" s="54">
        <v>48</v>
      </c>
      <c r="C18" s="49" t="s">
        <v>18</v>
      </c>
      <c r="D18" s="366">
        <f>'PLOT 5'!D21</f>
        <v>69.677922999999993</v>
      </c>
      <c r="E18" s="369">
        <f>D18*B18</f>
        <v>3344.5403039999997</v>
      </c>
      <c r="G18" s="12"/>
    </row>
    <row r="19" spans="1:7" ht="14.5">
      <c r="B19" s="54"/>
      <c r="C19" s="53"/>
      <c r="D19" s="366">
        <f>'PLOT 5'!D22</f>
        <v>0</v>
      </c>
      <c r="E19" s="369"/>
      <c r="G19" s="12"/>
    </row>
    <row r="20" spans="1:7" ht="16.5">
      <c r="A20" t="s">
        <v>22</v>
      </c>
      <c r="B20" s="51">
        <v>48</v>
      </c>
      <c r="C20" s="53" t="s">
        <v>23</v>
      </c>
      <c r="D20" s="366">
        <f>'PLOT 5'!D23</f>
        <v>25.7607</v>
      </c>
      <c r="E20" s="369">
        <f>D20*B20</f>
        <v>1236.5136</v>
      </c>
      <c r="G20" s="12"/>
    </row>
    <row r="21" spans="1:7" ht="14.5">
      <c r="B21" s="53"/>
      <c r="C21" s="53"/>
      <c r="D21" s="366">
        <f>'PLOT 5'!D24</f>
        <v>0</v>
      </c>
      <c r="E21" s="369"/>
      <c r="G21" s="12"/>
    </row>
    <row r="22" spans="1:7" ht="17.25" customHeight="1" thickBot="1">
      <c r="B22" s="53"/>
      <c r="C22" s="14" t="s">
        <v>8</v>
      </c>
      <c r="D22" s="366">
        <f>'PLOT 5'!D25</f>
        <v>0</v>
      </c>
      <c r="E22" s="369"/>
      <c r="G22" s="12"/>
    </row>
    <row r="23" spans="1:7" ht="15.5" thickTop="1" thickBot="1">
      <c r="B23" s="53"/>
      <c r="C23" s="14" t="s">
        <v>24</v>
      </c>
      <c r="D23" s="366">
        <f>'PLOT 5'!D26</f>
        <v>0</v>
      </c>
      <c r="E23" s="370">
        <f>SUM(E7:E22)</f>
        <v>9693.1217039999992</v>
      </c>
      <c r="G23" s="12"/>
    </row>
    <row r="24" spans="1:7" ht="15.75" customHeight="1" thickTop="1">
      <c r="B24" s="53"/>
      <c r="C24" s="53"/>
      <c r="D24" s="366">
        <f>'PLOT 5'!D27</f>
        <v>0</v>
      </c>
      <c r="E24" s="369"/>
      <c r="G24" s="12"/>
    </row>
    <row r="25" spans="1:7" ht="16.5" customHeight="1">
      <c r="A25" s="50" t="s">
        <v>190</v>
      </c>
      <c r="B25" s="54"/>
      <c r="C25" s="54"/>
      <c r="D25" s="366">
        <f>'PLOT 5'!D28</f>
        <v>0</v>
      </c>
      <c r="E25" s="371"/>
      <c r="G25" s="12"/>
    </row>
    <row r="26" spans="1:7" ht="15.75" customHeight="1">
      <c r="A26" s="50"/>
      <c r="B26" s="54"/>
      <c r="C26" s="54"/>
      <c r="D26" s="366">
        <f>'PLOT 5'!D29</f>
        <v>0</v>
      </c>
      <c r="E26" s="371"/>
      <c r="G26" s="12"/>
    </row>
    <row r="27" spans="1:7" ht="15.75" customHeight="1">
      <c r="A27" s="55" t="s">
        <v>242</v>
      </c>
      <c r="B27" s="51">
        <v>160</v>
      </c>
      <c r="C27" s="54" t="s">
        <v>23</v>
      </c>
      <c r="D27" s="366">
        <f>'PLOT 5'!D30</f>
        <v>0</v>
      </c>
      <c r="E27" s="371">
        <f>D27*B27</f>
        <v>0</v>
      </c>
      <c r="G27" s="12"/>
    </row>
    <row r="28" spans="1:7" ht="15.75" customHeight="1">
      <c r="A28" s="55"/>
      <c r="B28" s="54"/>
      <c r="C28" s="54"/>
      <c r="D28" s="366">
        <f>'PLOT 5'!D31</f>
        <v>0</v>
      </c>
      <c r="E28" s="371"/>
      <c r="G28" s="12"/>
    </row>
    <row r="29" spans="1:7" ht="15.75" customHeight="1" thickBot="1">
      <c r="A29" s="55"/>
      <c r="B29" s="54"/>
      <c r="C29" s="52" t="s">
        <v>190</v>
      </c>
      <c r="D29" s="366">
        <f>'PLOT 5'!D32</f>
        <v>0</v>
      </c>
      <c r="E29" s="371"/>
      <c r="G29" s="12"/>
    </row>
    <row r="30" spans="1:7" ht="15.75" customHeight="1" thickTop="1" thickBot="1">
      <c r="A30" s="55"/>
      <c r="B30" s="54"/>
      <c r="C30" s="52" t="s">
        <v>24</v>
      </c>
      <c r="D30" s="366">
        <f>'PLOT 5'!D33</f>
        <v>0</v>
      </c>
      <c r="E30" s="370">
        <f>SUM(E27:E28)</f>
        <v>0</v>
      </c>
      <c r="G30" s="12"/>
    </row>
    <row r="31" spans="1:7" ht="15.75" customHeight="1" thickTop="1">
      <c r="A31" s="50"/>
      <c r="B31" s="54"/>
      <c r="C31" s="54"/>
      <c r="D31" s="366">
        <f>'PLOT 5'!D34</f>
        <v>0</v>
      </c>
      <c r="E31" s="371"/>
      <c r="G31" s="12"/>
    </row>
    <row r="32" spans="1:7" ht="15.75" customHeight="1">
      <c r="A32" s="47" t="s">
        <v>25</v>
      </c>
      <c r="B32" s="53"/>
      <c r="C32" s="53"/>
      <c r="D32" s="366">
        <f>'PLOT 5'!D35</f>
        <v>0</v>
      </c>
      <c r="E32" s="369"/>
      <c r="G32" s="12"/>
    </row>
    <row r="33" spans="1:7" ht="15.75" customHeight="1">
      <c r="A33" s="47"/>
      <c r="B33" s="53"/>
      <c r="C33" s="53"/>
      <c r="D33" s="366">
        <f>'PLOT 5'!D36</f>
        <v>0</v>
      </c>
      <c r="E33" s="369"/>
      <c r="G33" s="12"/>
    </row>
    <row r="34" spans="1:7" ht="15.75" customHeight="1">
      <c r="A34" t="s">
        <v>26</v>
      </c>
      <c r="B34" s="51">
        <v>45</v>
      </c>
      <c r="C34" s="53" t="s">
        <v>23</v>
      </c>
      <c r="D34" s="366">
        <f>'PLOT 5'!D37</f>
        <v>82.052599999999998</v>
      </c>
      <c r="E34" s="369">
        <f>D34*B34</f>
        <v>3692.3669999999997</v>
      </c>
      <c r="G34" s="12"/>
    </row>
    <row r="35" spans="1:7" ht="15.75" customHeight="1">
      <c r="B35" s="53"/>
      <c r="C35" s="53"/>
      <c r="D35" s="366">
        <f>'PLOT 5'!D38</f>
        <v>0</v>
      </c>
      <c r="E35" s="369"/>
      <c r="G35" s="12"/>
    </row>
    <row r="36" spans="1:7" ht="15.75" customHeight="1" thickBot="1">
      <c r="B36" s="53"/>
      <c r="C36" s="14" t="s">
        <v>25</v>
      </c>
      <c r="D36" s="366">
        <f>'PLOT 5'!D39</f>
        <v>0</v>
      </c>
      <c r="E36" s="369"/>
      <c r="G36" s="12"/>
    </row>
    <row r="37" spans="1:7" ht="17.25" customHeight="1" thickTop="1" thickBot="1">
      <c r="B37" s="53"/>
      <c r="C37" s="14" t="s">
        <v>24</v>
      </c>
      <c r="D37" s="366">
        <f>'PLOT 5'!D40</f>
        <v>0</v>
      </c>
      <c r="E37" s="370">
        <f>SUM(E34:E35)</f>
        <v>3692.3669999999997</v>
      </c>
      <c r="G37" s="12"/>
    </row>
    <row r="38" spans="1:7" ht="15.75" customHeight="1" thickTop="1">
      <c r="B38" s="53"/>
      <c r="C38" s="14"/>
      <c r="D38" s="366">
        <f>'PLOT 5'!D41</f>
        <v>0</v>
      </c>
      <c r="E38" s="373"/>
      <c r="G38" s="12"/>
    </row>
    <row r="39" spans="1:7" ht="15.75" customHeight="1">
      <c r="A39" s="4" t="s">
        <v>241</v>
      </c>
      <c r="B39" s="53"/>
      <c r="C39" s="53"/>
      <c r="D39" s="366">
        <f>'PLOT 5'!D42</f>
        <v>0</v>
      </c>
      <c r="E39" s="369"/>
      <c r="G39" s="12"/>
    </row>
    <row r="40" spans="1:7" ht="16.5" customHeight="1">
      <c r="B40" s="53"/>
      <c r="C40" s="53"/>
      <c r="D40" s="366">
        <f>'PLOT 5'!D43</f>
        <v>0</v>
      </c>
      <c r="E40" s="369"/>
      <c r="G40" s="12"/>
    </row>
    <row r="41" spans="1:7" ht="15.75" customHeight="1">
      <c r="A41" t="s">
        <v>30</v>
      </c>
      <c r="B41" s="13">
        <v>71</v>
      </c>
      <c r="C41" s="53" t="s">
        <v>23</v>
      </c>
      <c r="D41" s="366">
        <f>'PLOT 5'!D44</f>
        <v>276.68900000000002</v>
      </c>
      <c r="E41" s="369">
        <f>D41*B41</f>
        <v>19644.919000000002</v>
      </c>
      <c r="G41" s="12"/>
    </row>
    <row r="42" spans="1:7" ht="15.75" customHeight="1">
      <c r="A42" s="48" t="s">
        <v>254</v>
      </c>
      <c r="B42" s="53"/>
      <c r="C42" s="53"/>
      <c r="D42" s="366">
        <f>'PLOT 5'!D45</f>
        <v>0</v>
      </c>
      <c r="E42" s="369"/>
      <c r="G42" s="12"/>
    </row>
    <row r="43" spans="1:7" ht="15.75" customHeight="1">
      <c r="B43" s="53"/>
      <c r="C43" s="53"/>
      <c r="D43" s="366">
        <f>'PLOT 5'!D46</f>
        <v>0</v>
      </c>
      <c r="E43" s="369"/>
      <c r="G43" s="12"/>
    </row>
    <row r="44" spans="1:7" ht="15.75" customHeight="1">
      <c r="A44" t="s">
        <v>31</v>
      </c>
      <c r="B44" s="53">
        <v>45</v>
      </c>
      <c r="C44" s="53" t="s">
        <v>23</v>
      </c>
      <c r="D44" s="366">
        <f>'PLOT 5'!D47</f>
        <v>5.2475499999999995</v>
      </c>
      <c r="E44" s="369">
        <f>D44*B44</f>
        <v>236.13974999999996</v>
      </c>
      <c r="G44" s="12"/>
    </row>
    <row r="45" spans="1:7" ht="15.75" customHeight="1">
      <c r="B45" s="53"/>
      <c r="C45" s="53"/>
      <c r="D45" s="366">
        <f>'PLOT 5'!D48</f>
        <v>0</v>
      </c>
      <c r="E45" s="369"/>
      <c r="G45" s="12"/>
    </row>
    <row r="46" spans="1:7" ht="15.75" customHeight="1">
      <c r="A46" t="s">
        <v>32</v>
      </c>
      <c r="B46" s="54">
        <v>71</v>
      </c>
      <c r="C46" s="53" t="s">
        <v>23</v>
      </c>
      <c r="D46" s="366" t="str">
        <f>'PLOT 5'!D49</f>
        <v>inc</v>
      </c>
      <c r="E46" s="369" t="e">
        <f>D46*B46</f>
        <v>#VALUE!</v>
      </c>
      <c r="G46" s="12"/>
    </row>
    <row r="47" spans="1:7" ht="15.75" customHeight="1">
      <c r="B47" s="53"/>
      <c r="C47" s="53"/>
      <c r="D47" s="366">
        <f>'PLOT 5'!D50</f>
        <v>0</v>
      </c>
      <c r="E47" s="369"/>
      <c r="G47" s="12"/>
    </row>
    <row r="48" spans="1:7" ht="15.75" customHeight="1">
      <c r="A48" t="s">
        <v>33</v>
      </c>
      <c r="B48" s="53">
        <v>9</v>
      </c>
      <c r="C48" s="53" t="s">
        <v>14</v>
      </c>
      <c r="D48" s="366">
        <f>'PLOT 5'!D51</f>
        <v>0</v>
      </c>
      <c r="E48" s="369">
        <f>D48*B48</f>
        <v>0</v>
      </c>
      <c r="G48" s="12"/>
    </row>
    <row r="49" spans="1:7" ht="15.75" customHeight="1">
      <c r="B49" s="53"/>
      <c r="C49" s="53"/>
      <c r="D49" s="366">
        <f>'PLOT 5'!D52</f>
        <v>0</v>
      </c>
      <c r="E49" s="369"/>
      <c r="G49" s="12"/>
    </row>
    <row r="50" spans="1:7" ht="15.75" customHeight="1">
      <c r="A50" s="16" t="s">
        <v>84</v>
      </c>
      <c r="B50" s="53">
        <v>20</v>
      </c>
      <c r="C50" s="53" t="s">
        <v>14</v>
      </c>
      <c r="D50" s="366">
        <f>'PLOT 5'!D53</f>
        <v>0</v>
      </c>
      <c r="E50" s="369">
        <f>D50*B50</f>
        <v>0</v>
      </c>
      <c r="G50" s="12"/>
    </row>
    <row r="51" spans="1:7" ht="15.75" customHeight="1">
      <c r="B51" s="53"/>
      <c r="C51" s="53"/>
      <c r="D51" s="366">
        <f>'PLOT 5'!D54</f>
        <v>0</v>
      </c>
      <c r="E51" s="369"/>
      <c r="G51" s="12"/>
    </row>
    <row r="52" spans="1:7" ht="15.75" customHeight="1">
      <c r="A52" t="s">
        <v>34</v>
      </c>
      <c r="B52" s="53">
        <v>16</v>
      </c>
      <c r="C52" s="53" t="s">
        <v>14</v>
      </c>
      <c r="D52" s="366">
        <f>'PLOT 5'!D55</f>
        <v>0</v>
      </c>
      <c r="E52" s="369">
        <f>B52*D52</f>
        <v>0</v>
      </c>
      <c r="G52" s="12"/>
    </row>
    <row r="53" spans="1:7" ht="15.75" customHeight="1">
      <c r="B53" s="53"/>
      <c r="C53" s="53"/>
      <c r="D53" s="366">
        <f>'PLOT 5'!D56</f>
        <v>0</v>
      </c>
      <c r="E53" s="369"/>
      <c r="G53" s="12"/>
    </row>
    <row r="54" spans="1:7" ht="15.75" customHeight="1">
      <c r="A54" t="s">
        <v>85</v>
      </c>
      <c r="B54" s="53">
        <v>20</v>
      </c>
      <c r="C54" s="53" t="s">
        <v>14</v>
      </c>
      <c r="D54" s="366">
        <f>'PLOT 5'!D57</f>
        <v>0</v>
      </c>
      <c r="E54" s="369">
        <f>D54*B54</f>
        <v>0</v>
      </c>
      <c r="G54" s="12"/>
    </row>
    <row r="55" spans="1:7" ht="15.75" customHeight="1">
      <c r="B55" s="53"/>
      <c r="C55" s="53"/>
      <c r="D55" s="366">
        <f>'PLOT 5'!D58</f>
        <v>0</v>
      </c>
      <c r="E55" s="369"/>
      <c r="G55" s="12"/>
    </row>
    <row r="56" spans="1:7" ht="15.75" customHeight="1">
      <c r="A56" t="s">
        <v>35</v>
      </c>
      <c r="B56" s="53">
        <v>23</v>
      </c>
      <c r="C56" s="53" t="s">
        <v>14</v>
      </c>
      <c r="D56" s="366">
        <f>'PLOT 5'!D59</f>
        <v>782.36199999999997</v>
      </c>
      <c r="E56" s="369">
        <f>D56*B56</f>
        <v>17994.326000000001</v>
      </c>
      <c r="G56" s="12"/>
    </row>
    <row r="57" spans="1:7" ht="15.75" customHeight="1">
      <c r="B57" s="53"/>
      <c r="C57" s="53"/>
      <c r="D57" s="366">
        <f>'PLOT 5'!D60</f>
        <v>0</v>
      </c>
      <c r="E57" s="369"/>
      <c r="G57" s="12"/>
    </row>
    <row r="58" spans="1:7" ht="15.75" customHeight="1">
      <c r="A58" t="s">
        <v>249</v>
      </c>
      <c r="B58" s="53">
        <v>3</v>
      </c>
      <c r="C58" s="53" t="s">
        <v>18</v>
      </c>
      <c r="D58" s="366">
        <f>'PLOT 5'!D61</f>
        <v>162.197</v>
      </c>
      <c r="E58" s="369">
        <f>D58*B58</f>
        <v>486.59100000000001</v>
      </c>
      <c r="G58" s="12"/>
    </row>
    <row r="59" spans="1:7" ht="15.75" customHeight="1">
      <c r="B59" s="53"/>
      <c r="C59" s="53"/>
      <c r="D59" s="366">
        <f>'PLOT 5'!D62</f>
        <v>0</v>
      </c>
      <c r="E59" s="369"/>
      <c r="G59" s="12"/>
    </row>
    <row r="60" spans="1:7" ht="15.75" customHeight="1">
      <c r="B60" s="53"/>
      <c r="C60" s="53"/>
      <c r="D60" s="366">
        <f>'PLOT 5'!D63</f>
        <v>0</v>
      </c>
      <c r="E60" s="369"/>
      <c r="G60" s="12"/>
    </row>
    <row r="61" spans="1:7" ht="15.75" customHeight="1" thickBot="1">
      <c r="B61" s="53"/>
      <c r="C61" s="14" t="s">
        <v>36</v>
      </c>
      <c r="D61" s="366">
        <f>'PLOT 5'!D64</f>
        <v>0</v>
      </c>
      <c r="E61" s="369"/>
      <c r="G61" s="12"/>
    </row>
    <row r="62" spans="1:7" ht="15.75" customHeight="1" thickTop="1" thickBot="1">
      <c r="B62" s="53"/>
      <c r="C62" s="14" t="s">
        <v>24</v>
      </c>
      <c r="D62" s="366">
        <f>'PLOT 5'!D65</f>
        <v>0</v>
      </c>
      <c r="E62" s="370" t="e">
        <f>SUM(E41:E60)</f>
        <v>#VALUE!</v>
      </c>
      <c r="G62" s="12"/>
    </row>
    <row r="63" spans="1:7" ht="15.75" customHeight="1" thickTop="1">
      <c r="B63" s="53"/>
      <c r="C63" s="14"/>
      <c r="D63" s="366">
        <f>'PLOT 5'!D66</f>
        <v>0</v>
      </c>
      <c r="E63" s="373"/>
      <c r="G63" s="12"/>
    </row>
    <row r="64" spans="1:7" ht="15.75" customHeight="1">
      <c r="A64" s="47" t="s">
        <v>2</v>
      </c>
      <c r="B64" s="53"/>
      <c r="C64" s="53"/>
      <c r="D64" s="366">
        <f>'PLOT 5'!D67</f>
        <v>0</v>
      </c>
      <c r="E64" s="369"/>
      <c r="G64" s="12"/>
    </row>
    <row r="65" spans="1:7" ht="15.75" customHeight="1">
      <c r="A65" s="47"/>
      <c r="B65" s="53"/>
      <c r="C65" s="53"/>
      <c r="D65" s="366">
        <f>'PLOT 5'!D68</f>
        <v>0</v>
      </c>
      <c r="E65" s="369"/>
      <c r="G65" s="12"/>
    </row>
    <row r="66" spans="1:7" ht="15.75" customHeight="1">
      <c r="A66" s="48" t="s">
        <v>243</v>
      </c>
      <c r="B66" s="53">
        <v>1</v>
      </c>
      <c r="C66" s="49" t="s">
        <v>1</v>
      </c>
      <c r="D66" s="366">
        <f>'PLOT 5'!D69</f>
        <v>4500</v>
      </c>
      <c r="E66" s="369">
        <f>D66*B66</f>
        <v>4500</v>
      </c>
      <c r="G66" s="12"/>
    </row>
    <row r="67" spans="1:7" ht="15.75" customHeight="1">
      <c r="B67" s="53"/>
      <c r="C67" s="53"/>
      <c r="D67" s="366">
        <f>'PLOT 5'!D70</f>
        <v>0</v>
      </c>
      <c r="E67" s="369"/>
      <c r="G67" s="12"/>
    </row>
    <row r="68" spans="1:7" ht="15.75" customHeight="1">
      <c r="A68" t="s">
        <v>28</v>
      </c>
      <c r="B68" s="53">
        <v>5</v>
      </c>
      <c r="C68" s="53" t="s">
        <v>14</v>
      </c>
      <c r="D68" s="366">
        <f>'PLOT 5'!D71</f>
        <v>448.42699999999996</v>
      </c>
      <c r="E68" s="369">
        <f>D68*B68</f>
        <v>2242.1349999999998</v>
      </c>
      <c r="G68" s="12"/>
    </row>
    <row r="69" spans="1:7" ht="15.75" customHeight="1">
      <c r="A69" t="s">
        <v>29</v>
      </c>
      <c r="B69" s="53"/>
      <c r="C69" s="53"/>
      <c r="D69" s="366">
        <f>'PLOT 5'!D72</f>
        <v>0</v>
      </c>
      <c r="E69" s="369"/>
      <c r="G69" s="12"/>
    </row>
    <row r="70" spans="1:7" ht="15.75" customHeight="1">
      <c r="B70" s="53"/>
      <c r="C70" s="53"/>
      <c r="D70" s="366">
        <f>'PLOT 5'!D73</f>
        <v>0</v>
      </c>
      <c r="E70" s="369"/>
      <c r="G70" s="12"/>
    </row>
    <row r="71" spans="1:7" ht="15.75" customHeight="1" thickBot="1">
      <c r="B71" s="53"/>
      <c r="C71" s="14" t="s">
        <v>2</v>
      </c>
      <c r="D71" s="366">
        <f>'PLOT 5'!D74</f>
        <v>0</v>
      </c>
      <c r="E71" s="369"/>
      <c r="G71" s="12"/>
    </row>
    <row r="72" spans="1:7" ht="15.75" customHeight="1" thickTop="1" thickBot="1">
      <c r="B72" s="53"/>
      <c r="C72" s="14" t="s">
        <v>24</v>
      </c>
      <c r="D72" s="366">
        <f>'PLOT 5'!D75</f>
        <v>0</v>
      </c>
      <c r="E72" s="370">
        <f>SUM(E66:E70)</f>
        <v>6742.1350000000002</v>
      </c>
      <c r="G72" s="12"/>
    </row>
    <row r="73" spans="1:7" ht="15.75" customHeight="1" thickTop="1">
      <c r="B73" s="53"/>
      <c r="C73" s="53"/>
      <c r="D73" s="366">
        <f>'PLOT 5'!D76</f>
        <v>0</v>
      </c>
      <c r="E73" s="369"/>
      <c r="G73" s="12"/>
    </row>
    <row r="74" spans="1:7" ht="15.75" customHeight="1">
      <c r="A74" s="4" t="s">
        <v>37</v>
      </c>
      <c r="B74" s="53"/>
      <c r="C74" s="14"/>
      <c r="D74" s="366">
        <f>'PLOT 5'!D77</f>
        <v>0</v>
      </c>
      <c r="E74" s="374"/>
      <c r="G74" s="12"/>
    </row>
    <row r="75" spans="1:7" ht="15.75" customHeight="1">
      <c r="A75" s="4"/>
      <c r="B75" s="3"/>
      <c r="C75" s="3"/>
      <c r="D75" s="366">
        <f>'PLOT 5'!D78</f>
        <v>0</v>
      </c>
      <c r="E75" s="374"/>
      <c r="G75" s="12"/>
    </row>
    <row r="76" spans="1:7" ht="15.75" customHeight="1">
      <c r="A76" t="s">
        <v>38</v>
      </c>
      <c r="B76" s="53">
        <v>141</v>
      </c>
      <c r="C76" s="53" t="s">
        <v>23</v>
      </c>
      <c r="D76" s="366">
        <f>'PLOT 5'!D79</f>
        <v>171.73799999999997</v>
      </c>
      <c r="E76" s="369">
        <f>D76*B76</f>
        <v>24215.057999999997</v>
      </c>
      <c r="G76" s="12"/>
    </row>
    <row r="77" spans="1:7" ht="16.5" customHeight="1">
      <c r="A77" s="48" t="s">
        <v>172</v>
      </c>
      <c r="B77" s="53"/>
      <c r="C77" s="53"/>
      <c r="D77" s="366">
        <f>'PLOT 5'!D80</f>
        <v>0</v>
      </c>
      <c r="E77" s="369"/>
      <c r="G77" s="12"/>
    </row>
    <row r="78" spans="1:7" ht="17.25" customHeight="1">
      <c r="B78" s="53"/>
      <c r="C78" s="53"/>
      <c r="D78" s="366">
        <f>'PLOT 5'!D81</f>
        <v>0</v>
      </c>
      <c r="E78" s="369"/>
      <c r="G78" s="12"/>
    </row>
    <row r="79" spans="1:7" ht="15.75" customHeight="1">
      <c r="A79" t="s">
        <v>246</v>
      </c>
      <c r="B79" s="53">
        <v>19</v>
      </c>
      <c r="C79" s="53" t="s">
        <v>18</v>
      </c>
      <c r="D79" s="366">
        <f>'PLOT 5'!D82</f>
        <v>0</v>
      </c>
      <c r="E79" s="369">
        <f t="shared" ref="E79:E83" si="0">D79*B79</f>
        <v>0</v>
      </c>
      <c r="G79" s="12"/>
    </row>
    <row r="80" spans="1:7" ht="15.75" customHeight="1">
      <c r="B80" s="53"/>
      <c r="C80" s="53"/>
      <c r="D80" s="366">
        <f>'PLOT 5'!D83</f>
        <v>0</v>
      </c>
      <c r="E80" s="369"/>
      <c r="G80" s="12"/>
    </row>
    <row r="81" spans="1:7" ht="15.75" customHeight="1">
      <c r="A81" t="s">
        <v>250</v>
      </c>
      <c r="B81" s="53">
        <v>6</v>
      </c>
      <c r="C81" s="53" t="s">
        <v>18</v>
      </c>
      <c r="D81" s="366">
        <f>'PLOT 5'!D84</f>
        <v>80.144400000000005</v>
      </c>
      <c r="E81" s="369">
        <f t="shared" si="0"/>
        <v>480.8664</v>
      </c>
      <c r="G81" s="12"/>
    </row>
    <row r="82" spans="1:7" ht="15.75" customHeight="1">
      <c r="B82" s="53"/>
      <c r="C82" s="53"/>
      <c r="D82" s="366">
        <f>'PLOT 5'!D85</f>
        <v>0</v>
      </c>
      <c r="E82" s="369"/>
      <c r="G82" s="12"/>
    </row>
    <row r="83" spans="1:7" ht="15.75" customHeight="1">
      <c r="A83" t="s">
        <v>251</v>
      </c>
      <c r="B83" s="53">
        <v>1</v>
      </c>
      <c r="C83" s="53" t="s">
        <v>1</v>
      </c>
      <c r="D83" s="366">
        <f>'PLOT 5'!D86</f>
        <v>0</v>
      </c>
      <c r="E83" s="369">
        <f t="shared" si="0"/>
        <v>0</v>
      </c>
      <c r="G83" s="12"/>
    </row>
    <row r="84" spans="1:7" ht="15.75" customHeight="1">
      <c r="B84" s="53"/>
      <c r="C84" s="53"/>
      <c r="D84" s="366">
        <f>'PLOT 5'!D87</f>
        <v>0</v>
      </c>
      <c r="E84" s="369"/>
      <c r="G84" s="12"/>
    </row>
    <row r="85" spans="1:7" ht="15.75" customHeight="1">
      <c r="A85" t="s">
        <v>86</v>
      </c>
      <c r="B85" s="53">
        <v>16</v>
      </c>
      <c r="C85" s="53" t="s">
        <v>14</v>
      </c>
      <c r="D85" s="366">
        <f>'PLOT 5'!D88</f>
        <v>0</v>
      </c>
      <c r="E85" s="369">
        <f>D85*B85</f>
        <v>0</v>
      </c>
      <c r="G85" s="12"/>
    </row>
    <row r="86" spans="1:7" ht="15.75" customHeight="1">
      <c r="B86" s="53"/>
      <c r="C86" s="53"/>
      <c r="D86" s="366">
        <f>'PLOT 5'!D89</f>
        <v>0</v>
      </c>
      <c r="E86" s="369"/>
      <c r="G86" s="12"/>
    </row>
    <row r="87" spans="1:7" ht="15.75" customHeight="1">
      <c r="A87" t="s">
        <v>39</v>
      </c>
      <c r="B87" s="53">
        <v>13</v>
      </c>
      <c r="C87" s="53" t="s">
        <v>14</v>
      </c>
      <c r="D87" s="366">
        <f>'PLOT 5'!D90</f>
        <v>69.420316</v>
      </c>
      <c r="E87" s="369">
        <f>D87*B87</f>
        <v>902.46410800000001</v>
      </c>
      <c r="G87" s="12"/>
    </row>
    <row r="88" spans="1:7" ht="15.75" customHeight="1">
      <c r="B88" s="53"/>
      <c r="C88" s="53"/>
      <c r="D88" s="366">
        <f>'PLOT 5'!D91</f>
        <v>0</v>
      </c>
      <c r="E88" s="369"/>
      <c r="G88" s="12"/>
    </row>
    <row r="89" spans="1:7" ht="15.75" customHeight="1" thickBot="1">
      <c r="B89" s="53"/>
      <c r="C89" s="14" t="s">
        <v>37</v>
      </c>
      <c r="D89" s="366">
        <f>'PLOT 5'!D92</f>
        <v>0</v>
      </c>
      <c r="E89" s="369"/>
      <c r="G89" s="12"/>
    </row>
    <row r="90" spans="1:7" ht="15.75" customHeight="1" thickTop="1" thickBot="1">
      <c r="B90" s="53"/>
      <c r="C90" s="14" t="s">
        <v>24</v>
      </c>
      <c r="D90" s="366">
        <f>'PLOT 5'!D93</f>
        <v>0</v>
      </c>
      <c r="E90" s="370">
        <f>SUM(E76:E88)</f>
        <v>25598.388507999996</v>
      </c>
      <c r="G90" s="12"/>
    </row>
    <row r="91" spans="1:7" ht="15.75" customHeight="1" thickTop="1">
      <c r="B91" s="53"/>
      <c r="C91" s="53"/>
      <c r="D91" s="366">
        <f>'PLOT 5'!D94</f>
        <v>0</v>
      </c>
      <c r="E91" s="369"/>
      <c r="G91" s="12"/>
    </row>
    <row r="92" spans="1:7" ht="15.75" customHeight="1">
      <c r="A92" s="4" t="s">
        <v>3</v>
      </c>
      <c r="B92" s="53"/>
      <c r="C92" s="53"/>
      <c r="D92" s="366">
        <f>'PLOT 5'!D95</f>
        <v>0</v>
      </c>
      <c r="E92" s="369"/>
      <c r="G92" s="12"/>
    </row>
    <row r="93" spans="1:7" ht="15.75" customHeight="1">
      <c r="B93" s="53"/>
      <c r="C93" s="53"/>
      <c r="D93" s="366">
        <f>'PLOT 5'!D96</f>
        <v>0</v>
      </c>
      <c r="E93" s="369"/>
      <c r="G93" s="12"/>
    </row>
    <row r="94" spans="1:7" ht="15.75" customHeight="1">
      <c r="A94" t="s">
        <v>40</v>
      </c>
      <c r="B94" s="13">
        <v>19</v>
      </c>
      <c r="C94" s="53" t="s">
        <v>23</v>
      </c>
      <c r="D94" s="366">
        <f>'PLOT 5'!D97</f>
        <v>515.21399999999994</v>
      </c>
      <c r="E94" s="369">
        <f>D94*B94</f>
        <v>9789.0659999999989</v>
      </c>
      <c r="G94" s="12"/>
    </row>
    <row r="95" spans="1:7" ht="15.75" customHeight="1">
      <c r="A95" t="s">
        <v>41</v>
      </c>
      <c r="B95" s="53"/>
      <c r="C95" s="53"/>
      <c r="D95" s="366">
        <f>'PLOT 5'!D98</f>
        <v>0</v>
      </c>
      <c r="E95" s="369"/>
      <c r="G95" s="12"/>
    </row>
    <row r="96" spans="1:7" ht="16.5" customHeight="1">
      <c r="B96" s="53"/>
      <c r="C96" s="53"/>
      <c r="D96" s="366">
        <f>'PLOT 5'!D99</f>
        <v>0</v>
      </c>
      <c r="E96" s="369"/>
      <c r="G96" s="12"/>
    </row>
    <row r="97" spans="1:7" ht="15.75" customHeight="1">
      <c r="A97" s="55" t="s">
        <v>244</v>
      </c>
      <c r="B97" s="54">
        <v>13</v>
      </c>
      <c r="C97" s="54" t="s">
        <v>14</v>
      </c>
      <c r="D97" s="366">
        <f>'PLOT 5'!D100</f>
        <v>125</v>
      </c>
      <c r="E97" s="371">
        <f>D97*B97</f>
        <v>1625</v>
      </c>
      <c r="G97" s="12"/>
    </row>
    <row r="98" spans="1:7" ht="15.75" customHeight="1">
      <c r="B98" s="53"/>
      <c r="C98" s="53"/>
      <c r="D98" s="366">
        <f>'PLOT 5'!D101</f>
        <v>0</v>
      </c>
      <c r="E98" s="369"/>
      <c r="G98" s="12"/>
    </row>
    <row r="99" spans="1:7" ht="15.75" customHeight="1">
      <c r="A99" t="s">
        <v>343</v>
      </c>
      <c r="B99" s="53">
        <v>2</v>
      </c>
      <c r="C99" s="53" t="s">
        <v>27</v>
      </c>
      <c r="D99" s="366">
        <f>'PLOT 5'!D102</f>
        <v>2313.6924999999997</v>
      </c>
      <c r="E99" s="369">
        <f>D99*B99</f>
        <v>4627.3849999999993</v>
      </c>
      <c r="G99" s="14"/>
    </row>
    <row r="100" spans="1:7" ht="17.25" customHeight="1">
      <c r="A100" t="s">
        <v>42</v>
      </c>
      <c r="B100" s="53"/>
      <c r="C100" s="53"/>
      <c r="D100" s="366">
        <f>'PLOT 5'!D103</f>
        <v>0</v>
      </c>
      <c r="E100" s="369"/>
      <c r="G100" s="12"/>
    </row>
    <row r="101" spans="1:7" ht="17.25" customHeight="1">
      <c r="B101" s="53"/>
      <c r="C101" s="53"/>
      <c r="D101" s="366">
        <f>'PLOT 5'!D104</f>
        <v>0</v>
      </c>
      <c r="E101" s="369"/>
      <c r="G101" s="12"/>
    </row>
    <row r="102" spans="1:7" ht="17.25" customHeight="1">
      <c r="B102" s="53"/>
      <c r="C102" s="53"/>
      <c r="D102" s="366">
        <f>'PLOT 5'!D105</f>
        <v>0</v>
      </c>
      <c r="E102" s="369"/>
      <c r="G102" s="12"/>
    </row>
    <row r="103" spans="1:7" ht="15.75" customHeight="1">
      <c r="A103" t="s">
        <v>43</v>
      </c>
      <c r="B103" s="53"/>
      <c r="C103" s="53" t="s">
        <v>27</v>
      </c>
      <c r="D103" s="366">
        <f>'PLOT 5'!D106</f>
        <v>3720.99</v>
      </c>
      <c r="E103" s="369">
        <f>D103*B103</f>
        <v>0</v>
      </c>
      <c r="G103" s="12"/>
    </row>
    <row r="104" spans="1:7" ht="15.75" customHeight="1">
      <c r="A104" t="s">
        <v>44</v>
      </c>
      <c r="B104" s="53"/>
      <c r="C104" s="53"/>
      <c r="D104" s="366">
        <f>'PLOT 5'!D107</f>
        <v>0</v>
      </c>
      <c r="E104" s="369"/>
      <c r="G104" s="12"/>
    </row>
    <row r="105" spans="1:7" ht="15.75" customHeight="1">
      <c r="B105" s="53"/>
      <c r="C105" s="53"/>
      <c r="D105" s="366">
        <f>'PLOT 5'!D108</f>
        <v>0</v>
      </c>
      <c r="E105" s="369"/>
      <c r="G105" s="12"/>
    </row>
    <row r="106" spans="1:7" ht="15.75" customHeight="1" thickBot="1">
      <c r="B106" s="53"/>
      <c r="C106" s="14" t="s">
        <v>3</v>
      </c>
      <c r="D106" s="366">
        <f>'PLOT 5'!D109</f>
        <v>0</v>
      </c>
      <c r="E106" s="369"/>
      <c r="G106" s="12"/>
    </row>
    <row r="107" spans="1:7" ht="15.75" customHeight="1" thickTop="1" thickBot="1">
      <c r="B107" s="53"/>
      <c r="C107" s="14" t="s">
        <v>24</v>
      </c>
      <c r="D107" s="366">
        <f>'PLOT 5'!D110</f>
        <v>0</v>
      </c>
      <c r="E107" s="370">
        <f>SUM(E94:E105)</f>
        <v>16041.450999999997</v>
      </c>
      <c r="G107" s="12"/>
    </row>
    <row r="108" spans="1:7" ht="15.75" customHeight="1" thickTop="1">
      <c r="B108" s="53"/>
      <c r="C108" s="14"/>
      <c r="D108" s="366">
        <f>'PLOT 5'!D111</f>
        <v>0</v>
      </c>
      <c r="E108" s="374"/>
      <c r="G108" s="12"/>
    </row>
    <row r="109" spans="1:7" ht="15.75" customHeight="1">
      <c r="A109" s="4" t="s">
        <v>45</v>
      </c>
      <c r="B109" s="53"/>
      <c r="C109" s="53"/>
      <c r="D109" s="366">
        <f>'PLOT 5'!D112</f>
        <v>0</v>
      </c>
      <c r="E109" s="369"/>
      <c r="G109" s="12"/>
    </row>
    <row r="110" spans="1:7" ht="15.75" customHeight="1">
      <c r="B110" s="53"/>
      <c r="C110" s="53"/>
      <c r="D110" s="366">
        <f>'PLOT 5'!D113</f>
        <v>0</v>
      </c>
      <c r="E110" s="369"/>
      <c r="G110" s="12"/>
    </row>
    <row r="111" spans="1:7" ht="16.5" customHeight="1">
      <c r="A111" t="s">
        <v>46</v>
      </c>
      <c r="B111" s="13">
        <v>50</v>
      </c>
      <c r="C111" s="53" t="s">
        <v>23</v>
      </c>
      <c r="D111" s="366">
        <f>'PLOT 5'!D114</f>
        <v>0</v>
      </c>
      <c r="E111" s="369">
        <f>D111*B111</f>
        <v>0</v>
      </c>
      <c r="G111" s="12"/>
    </row>
    <row r="112" spans="1:7" ht="15.75" customHeight="1">
      <c r="B112" s="53"/>
      <c r="C112" s="53"/>
      <c r="D112" s="366">
        <f>'PLOT 5'!D115</f>
        <v>0</v>
      </c>
      <c r="E112" s="369"/>
      <c r="G112" s="12"/>
    </row>
    <row r="113" spans="1:7" ht="15.75" customHeight="1">
      <c r="A113" t="s">
        <v>47</v>
      </c>
      <c r="B113" s="53">
        <v>52</v>
      </c>
      <c r="C113" s="53" t="s">
        <v>18</v>
      </c>
      <c r="D113" s="366">
        <f>'PLOT 5'!D116</f>
        <v>64.878799999999998</v>
      </c>
      <c r="E113" s="369">
        <f>B113*D113</f>
        <v>3373.6976</v>
      </c>
      <c r="G113" s="12"/>
    </row>
    <row r="114" spans="1:7" ht="15.75" customHeight="1">
      <c r="B114" s="53"/>
      <c r="C114" s="53"/>
      <c r="D114" s="366">
        <f>'PLOT 5'!D117</f>
        <v>0</v>
      </c>
      <c r="E114" s="369"/>
      <c r="G114" s="12"/>
    </row>
    <row r="115" spans="1:7" ht="15.75" customHeight="1">
      <c r="A115" t="s">
        <v>48</v>
      </c>
      <c r="B115" s="53">
        <v>0</v>
      </c>
      <c r="C115" s="53" t="s">
        <v>18</v>
      </c>
      <c r="D115" s="366">
        <f>'PLOT 5'!D118</f>
        <v>0</v>
      </c>
      <c r="E115" s="369">
        <f>B115*D115</f>
        <v>0</v>
      </c>
      <c r="G115" s="12"/>
    </row>
    <row r="116" spans="1:7" ht="15.75" customHeight="1">
      <c r="B116" s="53"/>
      <c r="C116" s="53"/>
      <c r="D116" s="366">
        <f>'PLOT 5'!D119</f>
        <v>0</v>
      </c>
      <c r="E116" s="369"/>
      <c r="G116" s="12"/>
    </row>
    <row r="117" spans="1:7" ht="15.75" customHeight="1" thickBot="1">
      <c r="B117" s="53"/>
      <c r="C117" s="14" t="s">
        <v>49</v>
      </c>
      <c r="D117" s="366">
        <f>'PLOT 5'!D120</f>
        <v>0</v>
      </c>
      <c r="E117" s="369"/>
      <c r="G117" s="12"/>
    </row>
    <row r="118" spans="1:7" ht="15.75" customHeight="1" thickTop="1" thickBot="1">
      <c r="B118" s="53"/>
      <c r="C118" s="14" t="s">
        <v>24</v>
      </c>
      <c r="D118" s="366">
        <f>'PLOT 5'!D121</f>
        <v>0</v>
      </c>
      <c r="E118" s="370">
        <f>SUM(E111:E117)</f>
        <v>3373.6976</v>
      </c>
      <c r="G118" s="12"/>
    </row>
    <row r="119" spans="1:7" ht="15.75" customHeight="1" thickTop="1">
      <c r="B119" s="53"/>
      <c r="C119" s="53"/>
      <c r="D119" s="366">
        <f>'PLOT 5'!D122</f>
        <v>0</v>
      </c>
      <c r="E119" s="369"/>
      <c r="G119" s="12"/>
    </row>
    <row r="120" spans="1:7" ht="15.75" customHeight="1">
      <c r="A120" s="4" t="s">
        <v>50</v>
      </c>
      <c r="B120" s="53"/>
      <c r="C120" s="53"/>
      <c r="D120" s="366">
        <f>'PLOT 5'!D123</f>
        <v>0</v>
      </c>
      <c r="E120" s="369"/>
      <c r="G120" s="12"/>
    </row>
    <row r="121" spans="1:7" ht="16.5" customHeight="1">
      <c r="B121" s="53"/>
      <c r="C121" s="53"/>
      <c r="D121" s="366">
        <f>'PLOT 5'!D124</f>
        <v>0</v>
      </c>
      <c r="E121" s="369"/>
      <c r="G121" s="12"/>
    </row>
    <row r="122" spans="1:7" ht="15.75" customHeight="1">
      <c r="A122" t="s">
        <v>51</v>
      </c>
      <c r="B122" s="53">
        <v>8</v>
      </c>
      <c r="C122" s="53" t="s">
        <v>27</v>
      </c>
      <c r="D122" s="366">
        <f>'PLOT 5'!D125</f>
        <v>562.91899999999998</v>
      </c>
      <c r="E122" s="369">
        <f>D122*B122</f>
        <v>4503.3519999999999</v>
      </c>
      <c r="G122" s="12"/>
    </row>
    <row r="123" spans="1:7" ht="15.75" customHeight="1">
      <c r="A123" t="s">
        <v>52</v>
      </c>
      <c r="B123" s="53"/>
      <c r="C123" s="53"/>
      <c r="D123" s="366">
        <f>'PLOT 5'!D126</f>
        <v>0</v>
      </c>
      <c r="E123" s="369"/>
      <c r="G123" s="12"/>
    </row>
    <row r="124" spans="1:7" ht="15.75" customHeight="1">
      <c r="B124" s="53"/>
      <c r="C124" s="53"/>
      <c r="D124" s="366">
        <f>'PLOT 5'!D127</f>
        <v>0</v>
      </c>
      <c r="E124" s="369"/>
      <c r="G124" s="12"/>
    </row>
    <row r="125" spans="1:7" ht="15.75" customHeight="1">
      <c r="A125" s="48" t="s">
        <v>255</v>
      </c>
      <c r="B125" s="53">
        <v>1</v>
      </c>
      <c r="C125" s="53" t="s">
        <v>27</v>
      </c>
      <c r="D125" s="366">
        <f>'PLOT 5'!D128</f>
        <v>1288.0349999999999</v>
      </c>
      <c r="E125" s="369">
        <f>B125*D125</f>
        <v>1288.0349999999999</v>
      </c>
      <c r="G125" s="12"/>
    </row>
    <row r="126" spans="1:7" ht="15.75" customHeight="1">
      <c r="A126" t="s">
        <v>52</v>
      </c>
      <c r="B126" s="53"/>
      <c r="C126" s="53"/>
      <c r="D126" s="366">
        <f>'PLOT 5'!D129</f>
        <v>0</v>
      </c>
      <c r="E126" s="369"/>
      <c r="G126" s="12"/>
    </row>
    <row r="127" spans="1:7" ht="15.75" customHeight="1">
      <c r="B127" s="53"/>
      <c r="C127" s="53"/>
      <c r="D127" s="366">
        <f>'PLOT 5'!D130</f>
        <v>0</v>
      </c>
      <c r="E127" s="369"/>
      <c r="G127" s="12"/>
    </row>
    <row r="128" spans="1:7" ht="16.5" customHeight="1" thickBot="1">
      <c r="B128" s="53"/>
      <c r="C128" s="14" t="s">
        <v>50</v>
      </c>
      <c r="D128" s="366">
        <f>'PLOT 5'!D131</f>
        <v>0</v>
      </c>
      <c r="E128" s="369"/>
      <c r="G128" s="12"/>
    </row>
    <row r="129" spans="1:7" ht="15.75" customHeight="1" thickTop="1" thickBot="1">
      <c r="B129" s="53"/>
      <c r="C129" s="14" t="s">
        <v>24</v>
      </c>
      <c r="D129" s="366">
        <f>'PLOT 5'!D132</f>
        <v>0</v>
      </c>
      <c r="E129" s="370">
        <f>SUM(E121:E128)</f>
        <v>5791.3869999999997</v>
      </c>
      <c r="G129" s="12"/>
    </row>
    <row r="130" spans="1:7" ht="15.75" customHeight="1" thickTop="1">
      <c r="B130" s="53"/>
      <c r="C130" s="14"/>
      <c r="D130" s="366">
        <f>'PLOT 5'!D133</f>
        <v>0</v>
      </c>
      <c r="E130" s="374"/>
      <c r="G130" s="14"/>
    </row>
    <row r="131" spans="1:7" ht="17.25" customHeight="1">
      <c r="A131" s="4" t="s">
        <v>53</v>
      </c>
      <c r="B131" s="53"/>
      <c r="C131" s="53"/>
      <c r="D131" s="366">
        <f>'PLOT 5'!D134</f>
        <v>0</v>
      </c>
      <c r="E131" s="369"/>
      <c r="G131" s="14"/>
    </row>
    <row r="132" spans="1:7" ht="15.75" customHeight="1">
      <c r="B132" s="53"/>
      <c r="C132" s="53"/>
      <c r="D132" s="366">
        <f>'PLOT 5'!D135</f>
        <v>0</v>
      </c>
      <c r="E132" s="369"/>
      <c r="G132" s="12"/>
    </row>
    <row r="133" spans="1:7" ht="16.5" customHeight="1">
      <c r="A133" t="s">
        <v>54</v>
      </c>
      <c r="B133" s="13">
        <v>100</v>
      </c>
      <c r="C133" s="53" t="s">
        <v>23</v>
      </c>
      <c r="D133" s="366">
        <f>'PLOT 5'!D136</f>
        <v>0</v>
      </c>
      <c r="E133" s="369">
        <f>D133*B133</f>
        <v>0</v>
      </c>
      <c r="G133" s="12"/>
    </row>
    <row r="134" spans="1:7" ht="15.75" customHeight="1">
      <c r="B134" s="53"/>
      <c r="C134" s="53"/>
      <c r="D134" s="366">
        <f>'PLOT 5'!D137</f>
        <v>0</v>
      </c>
      <c r="E134" s="369"/>
      <c r="G134" s="12"/>
    </row>
    <row r="135" spans="1:7" ht="15.75" customHeight="1">
      <c r="A135" t="s">
        <v>55</v>
      </c>
      <c r="B135" s="53">
        <v>104</v>
      </c>
      <c r="C135" s="53" t="s">
        <v>18</v>
      </c>
      <c r="D135" s="366">
        <f>'PLOT 5'!D138</f>
        <v>0</v>
      </c>
      <c r="E135" s="369">
        <f>D135*B135</f>
        <v>0</v>
      </c>
      <c r="G135" s="12"/>
    </row>
    <row r="136" spans="1:7" ht="15.75" customHeight="1">
      <c r="B136" s="53"/>
      <c r="C136" s="53"/>
      <c r="D136" s="366">
        <f>'PLOT 5'!D139</f>
        <v>0</v>
      </c>
      <c r="E136" s="369"/>
      <c r="G136" s="12"/>
    </row>
    <row r="137" spans="1:7" ht="15.75" customHeight="1">
      <c r="A137" t="s">
        <v>56</v>
      </c>
      <c r="B137" s="13">
        <v>290</v>
      </c>
      <c r="C137" s="53" t="s">
        <v>23</v>
      </c>
      <c r="D137" s="366">
        <f>'PLOT 5'!D140</f>
        <v>4.67509</v>
      </c>
      <c r="E137" s="369">
        <f>D137*B137</f>
        <v>1355.7761</v>
      </c>
      <c r="G137" s="12"/>
    </row>
    <row r="138" spans="1:7" ht="15.75" customHeight="1">
      <c r="B138" s="53"/>
      <c r="C138" s="53"/>
      <c r="D138" s="366">
        <f>'PLOT 5'!D141</f>
        <v>0</v>
      </c>
      <c r="E138" s="369"/>
      <c r="G138" s="12"/>
    </row>
    <row r="139" spans="1:7" ht="15.75" customHeight="1">
      <c r="A139" t="s">
        <v>57</v>
      </c>
      <c r="B139" s="51">
        <v>116</v>
      </c>
      <c r="C139" s="53" t="s">
        <v>14</v>
      </c>
      <c r="D139" s="366">
        <f>'PLOT 5'!D142</f>
        <v>6.821815</v>
      </c>
      <c r="E139" s="369">
        <f>D139*B139</f>
        <v>791.33054000000004</v>
      </c>
      <c r="G139" s="12"/>
    </row>
    <row r="140" spans="1:7" ht="15.75" customHeight="1">
      <c r="B140" s="53"/>
      <c r="C140" s="53"/>
      <c r="D140" s="366">
        <f>'PLOT 5'!D143</f>
        <v>0</v>
      </c>
      <c r="E140" s="369"/>
      <c r="G140" s="12"/>
    </row>
    <row r="141" spans="1:7" ht="15.75" customHeight="1">
      <c r="A141" t="s">
        <v>58</v>
      </c>
      <c r="B141" s="13">
        <v>23</v>
      </c>
      <c r="C141" s="53" t="s">
        <v>23</v>
      </c>
      <c r="D141" s="366">
        <f>'PLOT 5'!D144</f>
        <v>56.291899999999998</v>
      </c>
      <c r="E141" s="369">
        <f>D141*B141</f>
        <v>1294.7137</v>
      </c>
      <c r="G141" s="12"/>
    </row>
    <row r="142" spans="1:7" ht="15.75" customHeight="1">
      <c r="A142" t="s">
        <v>59</v>
      </c>
      <c r="B142" s="53"/>
      <c r="C142" s="53"/>
      <c r="D142" s="366">
        <f>'PLOT 5'!D145</f>
        <v>0</v>
      </c>
      <c r="E142" s="369"/>
      <c r="G142" s="12"/>
    </row>
    <row r="143" spans="1:7" ht="15.75" customHeight="1" thickBot="1">
      <c r="B143" s="53"/>
      <c r="C143" s="14" t="s">
        <v>5</v>
      </c>
      <c r="D143" s="366">
        <f>'PLOT 5'!D146</f>
        <v>0</v>
      </c>
      <c r="E143" s="369"/>
      <c r="G143" s="12"/>
    </row>
    <row r="144" spans="1:7" ht="15.75" customHeight="1" thickTop="1" thickBot="1">
      <c r="B144" s="53"/>
      <c r="C144" s="14" t="s">
        <v>24</v>
      </c>
      <c r="D144" s="366">
        <f>'PLOT 5'!D147</f>
        <v>0</v>
      </c>
      <c r="E144" s="370">
        <f>SUM(E133:E142)</f>
        <v>3441.8203400000002</v>
      </c>
      <c r="G144" s="12"/>
    </row>
    <row r="145" spans="1:7" ht="15.75" customHeight="1" thickTop="1">
      <c r="B145" s="53"/>
      <c r="C145" s="14"/>
      <c r="D145" s="366">
        <f>'PLOT 5'!D148</f>
        <v>0</v>
      </c>
      <c r="E145" s="374"/>
      <c r="G145" s="12"/>
    </row>
    <row r="146" spans="1:7" ht="15.75" customHeight="1">
      <c r="A146" s="4" t="s">
        <v>60</v>
      </c>
      <c r="B146" s="53"/>
      <c r="C146" s="53"/>
      <c r="D146" s="366">
        <f>'PLOT 5'!D149</f>
        <v>0</v>
      </c>
      <c r="E146" s="369"/>
      <c r="G146" s="12"/>
    </row>
    <row r="147" spans="1:7" ht="16.5" customHeight="1">
      <c r="B147" s="53"/>
      <c r="C147" s="53"/>
      <c r="D147" s="366">
        <f>'PLOT 5'!D150</f>
        <v>0</v>
      </c>
      <c r="E147" s="369"/>
      <c r="G147" s="12"/>
    </row>
    <row r="148" spans="1:7" ht="15.75" customHeight="1">
      <c r="A148" t="s">
        <v>61</v>
      </c>
      <c r="B148" s="13">
        <v>49</v>
      </c>
      <c r="C148" s="53" t="s">
        <v>23</v>
      </c>
      <c r="D148" s="366">
        <f>'PLOT 5'!D151</f>
        <v>54.383699999999997</v>
      </c>
      <c r="E148" s="369">
        <f>D148*B148</f>
        <v>2664.8013000000001</v>
      </c>
      <c r="G148" s="12"/>
    </row>
    <row r="149" spans="1:7" ht="15.75" customHeight="1">
      <c r="A149" t="s">
        <v>62</v>
      </c>
      <c r="B149" s="53"/>
      <c r="C149" s="53"/>
      <c r="D149" s="366">
        <f>'PLOT 5'!D152</f>
        <v>0</v>
      </c>
      <c r="E149" s="369"/>
      <c r="G149" s="12"/>
    </row>
    <row r="150" spans="1:7" ht="15.75" customHeight="1">
      <c r="B150" s="53"/>
      <c r="C150" s="53"/>
      <c r="D150" s="366">
        <f>'PLOT 5'!D153</f>
        <v>0</v>
      </c>
      <c r="E150" s="369"/>
      <c r="G150" s="12"/>
    </row>
    <row r="151" spans="1:7" ht="17.25" customHeight="1">
      <c r="A151" t="s">
        <v>91</v>
      </c>
      <c r="B151" s="53"/>
      <c r="C151" s="53" t="s">
        <v>23</v>
      </c>
      <c r="D151" s="366">
        <f>'PLOT 5'!D154</f>
        <v>58.200099999999999</v>
      </c>
      <c r="E151" s="369"/>
      <c r="G151" s="12"/>
    </row>
    <row r="152" spans="1:7" ht="15.75" customHeight="1">
      <c r="B152" s="53"/>
      <c r="C152" s="53"/>
      <c r="D152" s="366">
        <f>'PLOT 5'!D155</f>
        <v>0</v>
      </c>
      <c r="E152" s="369"/>
      <c r="G152" s="12"/>
    </row>
    <row r="153" spans="1:7" ht="15.75" customHeight="1" thickBot="1">
      <c r="B153" s="53"/>
      <c r="C153" s="14" t="s">
        <v>64</v>
      </c>
      <c r="D153" s="366">
        <f>'PLOT 5'!D156</f>
        <v>0</v>
      </c>
      <c r="E153" s="369"/>
      <c r="G153" s="12"/>
    </row>
    <row r="154" spans="1:7" ht="15.75" customHeight="1" thickTop="1" thickBot="1">
      <c r="B154" s="53"/>
      <c r="C154" s="14" t="s">
        <v>24</v>
      </c>
      <c r="D154" s="366">
        <f>'PLOT 5'!D157</f>
        <v>0</v>
      </c>
      <c r="E154" s="370">
        <f>SUM(E148:E151)</f>
        <v>2664.8013000000001</v>
      </c>
      <c r="G154" s="12"/>
    </row>
    <row r="155" spans="1:7" ht="15.75" customHeight="1" thickTop="1">
      <c r="B155" s="53"/>
      <c r="C155" s="14"/>
      <c r="D155" s="366">
        <f>'PLOT 5'!D158</f>
        <v>0</v>
      </c>
      <c r="E155" s="373"/>
      <c r="G155" s="12"/>
    </row>
    <row r="156" spans="1:7" ht="17.25" customHeight="1">
      <c r="B156" s="53"/>
      <c r="C156" s="14"/>
      <c r="D156" s="366">
        <f>'PLOT 5'!D159</f>
        <v>0</v>
      </c>
      <c r="E156" s="373"/>
      <c r="G156" s="12"/>
    </row>
    <row r="157" spans="1:7" ht="15.75" customHeight="1">
      <c r="A157" s="4" t="s">
        <v>65</v>
      </c>
      <c r="B157" s="53"/>
      <c r="C157" s="53"/>
      <c r="D157" s="366">
        <f>'PLOT 5'!D160</f>
        <v>0</v>
      </c>
      <c r="E157" s="369"/>
      <c r="G157" s="12"/>
    </row>
    <row r="158" spans="1:7" ht="15.75" customHeight="1">
      <c r="B158" s="53"/>
      <c r="C158" s="53"/>
      <c r="D158" s="366">
        <f>'PLOT 5'!D161</f>
        <v>0</v>
      </c>
      <c r="E158" s="369"/>
      <c r="G158" s="12"/>
    </row>
    <row r="159" spans="1:7" ht="15.75" customHeight="1">
      <c r="A159" s="48" t="s">
        <v>173</v>
      </c>
      <c r="B159" s="13">
        <v>90</v>
      </c>
      <c r="C159" s="53" t="s">
        <v>23</v>
      </c>
      <c r="D159" s="366">
        <f>'PLOT 5'!D162</f>
        <v>25.7607</v>
      </c>
      <c r="E159" s="369">
        <f>D159*B159</f>
        <v>2318.4630000000002</v>
      </c>
      <c r="G159" s="12"/>
    </row>
    <row r="160" spans="1:7" ht="15.75" customHeight="1">
      <c r="A160" s="48" t="s">
        <v>174</v>
      </c>
      <c r="B160" s="53"/>
      <c r="C160" s="53"/>
      <c r="D160" s="366">
        <f>'PLOT 5'!D163</f>
        <v>0</v>
      </c>
      <c r="E160" s="369"/>
      <c r="G160" s="12"/>
    </row>
    <row r="161" spans="1:7" ht="16.5" customHeight="1">
      <c r="B161" s="53"/>
      <c r="C161" s="53"/>
      <c r="D161" s="366">
        <f>'PLOT 5'!D164</f>
        <v>0</v>
      </c>
      <c r="E161" s="369"/>
      <c r="G161" s="12"/>
    </row>
    <row r="162" spans="1:7" ht="15.75" customHeight="1">
      <c r="A162" t="s">
        <v>66</v>
      </c>
      <c r="B162" s="13">
        <f>B159</f>
        <v>90</v>
      </c>
      <c r="C162" s="53" t="s">
        <v>23</v>
      </c>
      <c r="D162" s="366">
        <f>'PLOT 5'!D165</f>
        <v>4.67509</v>
      </c>
      <c r="E162" s="369">
        <f>D162*B162</f>
        <v>420.75810000000001</v>
      </c>
      <c r="G162" s="12"/>
    </row>
    <row r="163" spans="1:7" ht="15.75" customHeight="1">
      <c r="B163" s="13"/>
      <c r="C163" s="53"/>
      <c r="D163" s="366">
        <f>'PLOT 5'!D166</f>
        <v>0</v>
      </c>
      <c r="E163" s="369"/>
      <c r="G163" s="12"/>
    </row>
    <row r="164" spans="1:7" ht="15.75" customHeight="1">
      <c r="A164" t="s">
        <v>256</v>
      </c>
      <c r="B164" s="13">
        <v>1</v>
      </c>
      <c r="C164" s="53" t="s">
        <v>1</v>
      </c>
      <c r="D164" s="366">
        <f>'PLOT 5'!D167</f>
        <v>0</v>
      </c>
      <c r="E164" s="369">
        <f>D164*B164</f>
        <v>0</v>
      </c>
      <c r="G164" s="12"/>
    </row>
    <row r="165" spans="1:7" ht="17.25" customHeight="1">
      <c r="B165" s="13"/>
      <c r="C165" s="53"/>
      <c r="D165" s="366">
        <f>'PLOT 5'!D168</f>
        <v>0</v>
      </c>
      <c r="E165" s="369"/>
      <c r="G165" s="12"/>
    </row>
    <row r="166" spans="1:7" ht="17.25" customHeight="1">
      <c r="B166" s="53"/>
      <c r="C166" s="53"/>
      <c r="D166" s="366">
        <f>'PLOT 5'!D169</f>
        <v>0</v>
      </c>
      <c r="E166" s="369"/>
      <c r="G166" s="12"/>
    </row>
    <row r="167" spans="1:7" ht="17.25" customHeight="1" thickBot="1">
      <c r="B167" s="53"/>
      <c r="C167" s="14" t="s">
        <v>6</v>
      </c>
      <c r="D167" s="366">
        <f>'PLOT 5'!D170</f>
        <v>0</v>
      </c>
      <c r="E167" s="369"/>
      <c r="G167" s="12"/>
    </row>
    <row r="168" spans="1:7" ht="17.25" customHeight="1" thickTop="1" thickBot="1">
      <c r="B168" s="53"/>
      <c r="C168" s="14" t="s">
        <v>24</v>
      </c>
      <c r="D168" s="366">
        <f>'PLOT 5'!D171</f>
        <v>0</v>
      </c>
      <c r="E168" s="370">
        <f>SUM(E159:E167)</f>
        <v>2739.2211000000002</v>
      </c>
      <c r="G168" s="12"/>
    </row>
    <row r="169" spans="1:7" ht="15.75" customHeight="1" thickTop="1">
      <c r="B169" s="53"/>
      <c r="C169" s="14"/>
      <c r="D169" s="366">
        <f>'PLOT 5'!D172</f>
        <v>0</v>
      </c>
      <c r="E169" s="374"/>
      <c r="G169" s="12"/>
    </row>
    <row r="170" spans="1:7" ht="15.75" customHeight="1">
      <c r="A170" s="4" t="s">
        <v>67</v>
      </c>
      <c r="B170" s="53"/>
      <c r="C170" s="53"/>
      <c r="D170" s="366">
        <f>'PLOT 5'!D173</f>
        <v>0</v>
      </c>
      <c r="E170" s="369"/>
      <c r="G170" s="12"/>
    </row>
    <row r="171" spans="1:7" ht="17.25" customHeight="1">
      <c r="B171" s="53"/>
      <c r="C171" s="53"/>
      <c r="D171" s="366">
        <f>'PLOT 5'!D174</f>
        <v>0</v>
      </c>
      <c r="E171" s="369"/>
      <c r="G171" s="12"/>
    </row>
    <row r="172" spans="1:7" ht="15.75" customHeight="1">
      <c r="A172" t="s">
        <v>68</v>
      </c>
      <c r="B172" s="53">
        <v>1</v>
      </c>
      <c r="C172" s="53" t="s">
        <v>69</v>
      </c>
      <c r="D172" s="366">
        <f>'PLOT 5'!D175</f>
        <v>15000</v>
      </c>
      <c r="E172" s="369">
        <f>D172*B172</f>
        <v>15000</v>
      </c>
      <c r="G172" s="14"/>
    </row>
    <row r="173" spans="1:7" ht="15.75" customHeight="1">
      <c r="B173" s="53"/>
      <c r="C173" s="53"/>
      <c r="D173" s="366">
        <f>'PLOT 5'!D176</f>
        <v>0</v>
      </c>
      <c r="E173" s="369"/>
      <c r="G173" s="12"/>
    </row>
    <row r="174" spans="1:7" ht="16.5" customHeight="1">
      <c r="A174" t="s">
        <v>252</v>
      </c>
      <c r="B174" s="53">
        <v>1</v>
      </c>
      <c r="C174" s="53" t="s">
        <v>69</v>
      </c>
      <c r="D174" s="366">
        <f>'PLOT 5'!D177</f>
        <v>1000</v>
      </c>
      <c r="E174" s="369">
        <f>D174*B174</f>
        <v>1000</v>
      </c>
      <c r="G174" s="12"/>
    </row>
    <row r="175" spans="1:7" ht="16.5" customHeight="1">
      <c r="B175" s="53"/>
      <c r="C175" s="53"/>
      <c r="D175" s="366">
        <f>'PLOT 5'!D178</f>
        <v>0</v>
      </c>
      <c r="E175" s="369"/>
      <c r="G175" s="12"/>
    </row>
    <row r="176" spans="1:7" ht="16.5" customHeight="1">
      <c r="A176" t="s">
        <v>70</v>
      </c>
      <c r="B176" s="53"/>
      <c r="C176" s="53" t="s">
        <v>69</v>
      </c>
      <c r="D176" s="366">
        <f>'PLOT 5'!D179</f>
        <v>1500</v>
      </c>
      <c r="E176" s="369">
        <f>D176*B176</f>
        <v>0</v>
      </c>
      <c r="G176" s="12"/>
    </row>
    <row r="177" spans="1:7" ht="16.5" customHeight="1">
      <c r="B177" s="53"/>
      <c r="C177" s="53"/>
      <c r="D177" s="366">
        <f>'PLOT 5'!D180</f>
        <v>0</v>
      </c>
      <c r="E177" s="369"/>
      <c r="G177" s="12"/>
    </row>
    <row r="178" spans="1:7" ht="16.5" customHeight="1">
      <c r="A178" t="s">
        <v>71</v>
      </c>
      <c r="B178" s="53">
        <v>1</v>
      </c>
      <c r="C178" s="53" t="s">
        <v>72</v>
      </c>
      <c r="D178" s="366">
        <f>'PLOT 5'!D181</f>
        <v>2500</v>
      </c>
      <c r="E178" s="369">
        <f>D178*B178</f>
        <v>2500</v>
      </c>
      <c r="G178" s="12"/>
    </row>
    <row r="179" spans="1:7" ht="16.5" customHeight="1">
      <c r="B179" s="53"/>
      <c r="C179" s="53"/>
      <c r="D179" s="366">
        <f>'PLOT 5'!D182</f>
        <v>0</v>
      </c>
      <c r="E179" s="369"/>
      <c r="G179" s="12"/>
    </row>
    <row r="180" spans="1:7" ht="15.75" customHeight="1">
      <c r="A180" t="s">
        <v>73</v>
      </c>
      <c r="B180" s="53">
        <v>1</v>
      </c>
      <c r="C180" s="53" t="s">
        <v>72</v>
      </c>
      <c r="D180" s="366">
        <f>'PLOT 5'!D183</f>
        <v>1000</v>
      </c>
      <c r="E180" s="369">
        <f>D180*B180</f>
        <v>1000</v>
      </c>
      <c r="G180" s="12"/>
    </row>
    <row r="181" spans="1:7" ht="15.75" customHeight="1">
      <c r="B181" s="53"/>
      <c r="C181" s="53"/>
      <c r="D181" s="366">
        <f>'PLOT 5'!D184</f>
        <v>0</v>
      </c>
      <c r="E181" s="369"/>
      <c r="G181" s="12"/>
    </row>
    <row r="182" spans="1:7" ht="17.25" customHeight="1" thickBot="1">
      <c r="B182" s="53"/>
      <c r="C182" s="14" t="s">
        <v>67</v>
      </c>
      <c r="D182" s="366">
        <f>'PLOT 5'!D185</f>
        <v>0</v>
      </c>
      <c r="E182" s="369"/>
      <c r="G182" s="12"/>
    </row>
    <row r="183" spans="1:7" ht="15.75" customHeight="1" thickTop="1" thickBot="1">
      <c r="B183" s="53"/>
      <c r="C183" s="14" t="s">
        <v>24</v>
      </c>
      <c r="D183" s="366">
        <f>'PLOT 5'!D186</f>
        <v>0</v>
      </c>
      <c r="E183" s="370">
        <f>SUM(E172:E182)</f>
        <v>19500</v>
      </c>
      <c r="G183" s="12"/>
    </row>
    <row r="184" spans="1:7" ht="15.75" customHeight="1" thickTop="1">
      <c r="B184" s="53"/>
      <c r="C184" s="53"/>
      <c r="D184" s="366">
        <f>'PLOT 5'!D187</f>
        <v>0</v>
      </c>
      <c r="E184" s="369"/>
      <c r="G184" s="12"/>
    </row>
    <row r="185" spans="1:7" ht="15.75" customHeight="1">
      <c r="A185" s="4" t="s">
        <v>74</v>
      </c>
      <c r="B185" s="53"/>
      <c r="C185" s="53"/>
      <c r="D185" s="366">
        <f>'PLOT 5'!D188</f>
        <v>0</v>
      </c>
      <c r="E185" s="369"/>
      <c r="G185" s="12"/>
    </row>
    <row r="186" spans="1:7" ht="17.25" customHeight="1">
      <c r="B186" s="53"/>
      <c r="C186" s="53"/>
      <c r="D186" s="366">
        <f>'PLOT 5'!D189</f>
        <v>0</v>
      </c>
      <c r="E186" s="369"/>
      <c r="G186" s="12"/>
    </row>
    <row r="187" spans="1:7" ht="15.75" customHeight="1">
      <c r="A187" t="s">
        <v>75</v>
      </c>
      <c r="B187" s="53">
        <v>1</v>
      </c>
      <c r="C187" s="53" t="s">
        <v>1</v>
      </c>
      <c r="D187" s="366">
        <f>'PLOT 5'!D190</f>
        <v>2500</v>
      </c>
      <c r="E187" s="369">
        <f>D187*B187</f>
        <v>2500</v>
      </c>
      <c r="G187" s="12"/>
    </row>
    <row r="188" spans="1:7" ht="15.75" customHeight="1">
      <c r="B188" s="53"/>
      <c r="C188" s="53"/>
      <c r="D188" s="366">
        <f>'PLOT 5'!D191</f>
        <v>0</v>
      </c>
      <c r="E188" s="369"/>
      <c r="G188" s="12"/>
    </row>
    <row r="189" spans="1:7" ht="16.5" customHeight="1">
      <c r="A189" t="s">
        <v>247</v>
      </c>
      <c r="B189" s="53">
        <v>1</v>
      </c>
      <c r="C189" s="53" t="s">
        <v>1</v>
      </c>
      <c r="D189" s="366">
        <f>'PLOT 5'!D192</f>
        <v>1500</v>
      </c>
      <c r="E189" s="369">
        <f>D189*B189</f>
        <v>1500</v>
      </c>
      <c r="G189" s="12"/>
    </row>
    <row r="190" spans="1:7" ht="15.75" customHeight="1">
      <c r="B190" s="53"/>
      <c r="C190" s="53"/>
      <c r="D190" s="366">
        <f>'PLOT 5'!D193</f>
        <v>0</v>
      </c>
      <c r="E190" s="369"/>
      <c r="G190" s="12"/>
    </row>
    <row r="191" spans="1:7" ht="15.75" customHeight="1">
      <c r="A191" t="s">
        <v>76</v>
      </c>
      <c r="B191" s="53">
        <v>1</v>
      </c>
      <c r="C191" s="53" t="s">
        <v>72</v>
      </c>
      <c r="D191" s="366">
        <f>'PLOT 5'!D194</f>
        <v>500</v>
      </c>
      <c r="E191" s="369">
        <f>D191*B191</f>
        <v>500</v>
      </c>
      <c r="G191" s="12"/>
    </row>
    <row r="192" spans="1:7" ht="15.75" customHeight="1">
      <c r="B192" s="53"/>
      <c r="C192" s="53"/>
      <c r="D192" s="366">
        <f>'PLOT 5'!D195</f>
        <v>0</v>
      </c>
      <c r="E192" s="369"/>
      <c r="G192" s="12"/>
    </row>
    <row r="193" spans="1:7" ht="15.75" customHeight="1" thickBot="1">
      <c r="B193" s="53"/>
      <c r="C193" s="14" t="s">
        <v>74</v>
      </c>
      <c r="D193" s="366">
        <f>'PLOT 5'!D196</f>
        <v>0</v>
      </c>
      <c r="E193" s="369"/>
      <c r="G193" s="12"/>
    </row>
    <row r="194" spans="1:7" ht="15.75" customHeight="1" thickTop="1" thickBot="1">
      <c r="B194" s="53"/>
      <c r="C194" s="14" t="s">
        <v>24</v>
      </c>
      <c r="D194" s="366">
        <f>'PLOT 5'!D197</f>
        <v>0</v>
      </c>
      <c r="E194" s="370">
        <f>SUM(E187:E193)</f>
        <v>4500</v>
      </c>
      <c r="G194" s="12"/>
    </row>
    <row r="195" spans="1:7" ht="15.75" customHeight="1" thickTop="1">
      <c r="B195" s="53"/>
      <c r="C195" s="53"/>
      <c r="D195" s="366">
        <f>'PLOT 5'!D198</f>
        <v>0</v>
      </c>
      <c r="E195" s="369"/>
      <c r="G195" s="12"/>
    </row>
    <row r="196" spans="1:7" ht="15.75" customHeight="1">
      <c r="A196" s="4" t="s">
        <v>77</v>
      </c>
      <c r="B196" s="53"/>
      <c r="C196" s="53"/>
      <c r="D196" s="366">
        <f>'PLOT 5'!D199</f>
        <v>0</v>
      </c>
      <c r="E196" s="369"/>
      <c r="G196" s="12"/>
    </row>
    <row r="197" spans="1:7" ht="15.75" customHeight="1">
      <c r="B197" s="53"/>
      <c r="C197" s="53"/>
      <c r="D197" s="366">
        <f>'PLOT 5'!D200</f>
        <v>0</v>
      </c>
      <c r="E197" s="369"/>
      <c r="G197" s="12"/>
    </row>
    <row r="198" spans="1:7" ht="15.75" customHeight="1">
      <c r="A198" t="s">
        <v>78</v>
      </c>
      <c r="B198" s="13">
        <v>96</v>
      </c>
      <c r="C198" s="53" t="s">
        <v>23</v>
      </c>
      <c r="D198" s="366">
        <f>'PLOT 5'!D201</f>
        <v>80.144400000000005</v>
      </c>
      <c r="E198" s="369">
        <f t="shared" ref="E198:E201" si="1">D198*B198</f>
        <v>7693.8624</v>
      </c>
      <c r="G198" s="12"/>
    </row>
    <row r="199" spans="1:7" ht="15.75" customHeight="1">
      <c r="A199" t="s">
        <v>79</v>
      </c>
      <c r="B199" s="13">
        <v>96</v>
      </c>
      <c r="C199" s="53" t="str">
        <f>C198</f>
        <v>m2</v>
      </c>
      <c r="D199" s="366">
        <f>'PLOT 5'!D202</f>
        <v>113.53789999999999</v>
      </c>
      <c r="E199" s="369">
        <f t="shared" si="1"/>
        <v>10899.6384</v>
      </c>
      <c r="G199" s="12"/>
    </row>
    <row r="200" spans="1:7" ht="15.75" customHeight="1">
      <c r="A200" t="s">
        <v>80</v>
      </c>
      <c r="B200" s="53">
        <v>1</v>
      </c>
      <c r="C200" s="53" t="s">
        <v>81</v>
      </c>
      <c r="D200" s="366" t="str">
        <f>'PLOT 5'!D203</f>
        <v>inc</v>
      </c>
      <c r="E200" s="369" t="e">
        <f t="shared" si="1"/>
        <v>#VALUE!</v>
      </c>
      <c r="G200" s="12"/>
    </row>
    <row r="201" spans="1:7" ht="15.75" customHeight="1">
      <c r="A201" t="s">
        <v>258</v>
      </c>
      <c r="B201" s="53">
        <v>1</v>
      </c>
      <c r="C201" s="53" t="s">
        <v>81</v>
      </c>
      <c r="D201" s="366">
        <f>'PLOT 5'!D204</f>
        <v>3137.65326</v>
      </c>
      <c r="E201" s="369">
        <f t="shared" si="1"/>
        <v>3137.65326</v>
      </c>
      <c r="G201" s="12"/>
    </row>
    <row r="202" spans="1:7" ht="15.75" customHeight="1">
      <c r="B202" s="53"/>
      <c r="C202" s="53"/>
      <c r="D202" s="366"/>
      <c r="E202" s="369"/>
      <c r="G202" s="12"/>
    </row>
    <row r="203" spans="1:7" ht="16.5" customHeight="1">
      <c r="B203" s="53"/>
      <c r="C203" s="53"/>
      <c r="D203" s="366"/>
      <c r="E203" s="369"/>
      <c r="G203" s="12"/>
    </row>
    <row r="204" spans="1:7" ht="15.75" customHeight="1" thickBot="1">
      <c r="B204" s="53"/>
      <c r="C204" s="14" t="s">
        <v>82</v>
      </c>
      <c r="D204" s="366"/>
      <c r="E204" s="369"/>
      <c r="G204" s="12"/>
    </row>
    <row r="205" spans="1:7" ht="15.75" customHeight="1" thickTop="1" thickBot="1">
      <c r="B205" s="53"/>
      <c r="C205" s="14" t="s">
        <v>24</v>
      </c>
      <c r="D205" s="366"/>
      <c r="E205" s="370" t="e">
        <f>SUM(E198:E204)</f>
        <v>#VALUE!</v>
      </c>
      <c r="G205" s="12"/>
    </row>
    <row r="206" spans="1:7" ht="15.75" customHeight="1" thickTop="1">
      <c r="B206" s="53"/>
      <c r="C206" s="53"/>
      <c r="D206" s="366"/>
      <c r="E206" s="369"/>
      <c r="G206" s="12"/>
    </row>
    <row r="207" spans="1:7" ht="15.75" customHeight="1" thickBot="1">
      <c r="B207" s="53"/>
      <c r="C207" s="53"/>
      <c r="D207" s="366"/>
      <c r="E207" s="369"/>
      <c r="G207" s="12"/>
    </row>
    <row r="208" spans="1:7" ht="15.75" customHeight="1" thickTop="1" thickBot="1">
      <c r="B208" s="53"/>
      <c r="C208" s="53"/>
      <c r="D208" s="375" t="s">
        <v>226</v>
      </c>
      <c r="E208" s="370" t="e">
        <f>E205+E194+E183+E168+E154+E144+E129+E118+E107+E90+E62+E72+E37+E23+E30</f>
        <v>#VALUE!</v>
      </c>
      <c r="G208" s="12"/>
    </row>
    <row r="209" spans="2:7" ht="15.75" customHeight="1" thickTop="1">
      <c r="B209" s="53"/>
      <c r="C209" s="53"/>
      <c r="D209" s="375" t="s">
        <v>83</v>
      </c>
      <c r="E209" s="369"/>
      <c r="G209" s="12"/>
    </row>
    <row r="210" spans="2:7" ht="15.75" customHeight="1">
      <c r="B210" s="53"/>
      <c r="C210" s="53"/>
      <c r="D210" s="369"/>
      <c r="E210" s="369"/>
      <c r="G210" s="12"/>
    </row>
    <row r="211" spans="2:7" ht="15.75" customHeight="1" thickBot="1">
      <c r="B211" s="53"/>
      <c r="C211" s="53"/>
      <c r="D211" s="369"/>
      <c r="E211" s="369"/>
      <c r="G211" s="12"/>
    </row>
    <row r="212" spans="2:7" ht="15.75" customHeight="1" thickTop="1" thickBot="1">
      <c r="B212" s="53"/>
      <c r="C212" s="53"/>
      <c r="D212" s="374" t="s">
        <v>226</v>
      </c>
      <c r="E212" s="370">
        <f>E209+E199+E186+E171+E158+E148+E133+E122+E111+E95+E67+E77+E40+E25+E32</f>
        <v>18067.791699999998</v>
      </c>
      <c r="G212" s="12"/>
    </row>
    <row r="213" spans="2:7" ht="15.75" customHeight="1" thickTop="1">
      <c r="B213" s="53"/>
      <c r="C213" s="53"/>
      <c r="D213" s="374" t="s">
        <v>83</v>
      </c>
      <c r="E213" s="369"/>
      <c r="G213" s="12"/>
    </row>
    <row r="214" spans="2:7" ht="16.5" customHeight="1">
      <c r="G214" s="12"/>
    </row>
    <row r="215" spans="2:7" ht="15.75" customHeight="1">
      <c r="G215" s="12"/>
    </row>
    <row r="216" spans="2:7" ht="15.75" customHeight="1"/>
    <row r="217" spans="2:7" ht="15.75" customHeight="1"/>
    <row r="218" spans="2:7" ht="17.25" customHeight="1"/>
    <row r="219" spans="2:7" ht="15.75" customHeight="1"/>
    <row r="220" spans="2:7" ht="15.75" customHeight="1"/>
    <row r="221" spans="2:7" ht="15.75" customHeight="1"/>
    <row r="222" spans="2:7" ht="15.75" customHeight="1"/>
    <row r="223" spans="2:7" ht="15.75" customHeight="1"/>
    <row r="224" spans="2:7" ht="16.5" customHeight="1"/>
    <row r="225" ht="15.75" customHeight="1"/>
    <row r="226" ht="15.75" customHeight="1"/>
    <row r="227" ht="16.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sheetData>
  <mergeCells count="1">
    <mergeCell ref="D1:E4"/>
  </mergeCells>
  <pageMargins left="0.7" right="0.7" top="0.75" bottom="0.75" header="0" footer="0"/>
  <pageSetup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D6A58-016B-BD49-B0DC-444C682B200B}">
  <sheetPr>
    <tabColor theme="5" tint="0.79998168889431442"/>
  </sheetPr>
  <dimension ref="A1:G1036"/>
  <sheetViews>
    <sheetView view="pageBreakPreview" zoomScaleNormal="10" zoomScaleSheetLayoutView="100" workbookViewId="0">
      <selection activeCell="H39" sqref="H39"/>
    </sheetView>
  </sheetViews>
  <sheetFormatPr defaultColWidth="14.453125" defaultRowHeight="15" customHeight="1"/>
  <cols>
    <col min="1" max="1" width="40.1796875" customWidth="1"/>
    <col min="2" max="3" width="11.453125" customWidth="1"/>
    <col min="4" max="6" width="11.453125" style="377" customWidth="1"/>
    <col min="7" max="7" width="11.453125" customWidth="1"/>
  </cols>
  <sheetData>
    <row r="1" spans="1:7" ht="14.5">
      <c r="D1" s="690"/>
      <c r="E1" s="691"/>
    </row>
    <row r="2" spans="1:7" ht="14.5">
      <c r="A2" s="17"/>
      <c r="D2" s="691"/>
      <c r="E2" s="691"/>
    </row>
    <row r="3" spans="1:7" ht="14.5">
      <c r="A3" s="18" t="s">
        <v>355</v>
      </c>
      <c r="D3" s="691"/>
      <c r="E3" s="691"/>
    </row>
    <row r="4" spans="1:7" ht="15.75" customHeight="1" thickBot="1">
      <c r="B4" s="53"/>
      <c r="C4" s="53"/>
      <c r="D4" s="692"/>
      <c r="E4" s="692"/>
    </row>
    <row r="5" spans="1:7" ht="16.5" customHeight="1" thickTop="1" thickBot="1">
      <c r="A5" s="47" t="s">
        <v>8</v>
      </c>
      <c r="B5" s="11" t="s">
        <v>9</v>
      </c>
      <c r="C5" s="11" t="s">
        <v>10</v>
      </c>
      <c r="D5" s="367" t="s">
        <v>11</v>
      </c>
      <c r="E5" s="368" t="s">
        <v>12</v>
      </c>
    </row>
    <row r="6" spans="1:7" ht="15.75" customHeight="1" thickTop="1">
      <c r="B6" s="53"/>
      <c r="C6" s="53"/>
      <c r="D6" s="366"/>
      <c r="E6" s="369"/>
      <c r="G6" s="12"/>
    </row>
    <row r="7" spans="1:7" ht="17.25" customHeight="1">
      <c r="A7" t="s">
        <v>13</v>
      </c>
      <c r="B7" s="13">
        <v>30</v>
      </c>
      <c r="C7" s="49" t="s">
        <v>14</v>
      </c>
      <c r="D7" s="366">
        <f>'PLOT 5'!D7</f>
        <v>138.34450000000001</v>
      </c>
      <c r="E7" s="369">
        <f>D7*B7</f>
        <v>4150.335</v>
      </c>
      <c r="G7" s="12"/>
    </row>
    <row r="8" spans="1:7" ht="14.5">
      <c r="A8" t="s">
        <v>15</v>
      </c>
      <c r="B8" s="53"/>
      <c r="C8" s="53"/>
      <c r="D8" s="366">
        <f>'PLOT 5'!D8</f>
        <v>0</v>
      </c>
      <c r="E8" s="369"/>
      <c r="G8" s="12"/>
    </row>
    <row r="9" spans="1:7" ht="14.5">
      <c r="A9" t="s">
        <v>16</v>
      </c>
      <c r="B9" s="53"/>
      <c r="C9" s="53"/>
      <c r="D9" s="366">
        <f>'PLOT 5'!D9</f>
        <v>0</v>
      </c>
      <c r="E9" s="369"/>
      <c r="G9" s="12"/>
    </row>
    <row r="10" spans="1:7" ht="14.5">
      <c r="B10" s="53"/>
      <c r="C10" s="53"/>
      <c r="D10" s="366">
        <f>'PLOT 5'!D12</f>
        <v>212.35403699999998</v>
      </c>
      <c r="E10" s="369"/>
      <c r="G10" s="12"/>
    </row>
    <row r="11" spans="1:7" ht="14.5">
      <c r="A11" t="s">
        <v>17</v>
      </c>
      <c r="B11" s="51">
        <f>B7*0.3</f>
        <v>9</v>
      </c>
      <c r="C11" s="53" t="s">
        <v>18</v>
      </c>
      <c r="D11" s="366">
        <f>'PLOT 5'!D16</f>
        <v>34.3476</v>
      </c>
      <c r="E11" s="369">
        <f>D11*B11</f>
        <v>309.1284</v>
      </c>
      <c r="G11" s="12"/>
    </row>
    <row r="12" spans="1:7" ht="14.5">
      <c r="A12" t="s">
        <v>19</v>
      </c>
      <c r="B12" s="53"/>
      <c r="C12" s="53"/>
      <c r="D12" s="366">
        <f>'PLOT 5'!D17</f>
        <v>0</v>
      </c>
      <c r="E12" s="369"/>
      <c r="G12" s="12"/>
    </row>
    <row r="13" spans="1:7" ht="14.5">
      <c r="B13" s="53"/>
      <c r="C13" s="53"/>
      <c r="D13" s="366">
        <f>'PLOT 5'!D18</f>
        <v>0</v>
      </c>
      <c r="E13" s="369"/>
      <c r="G13" s="12"/>
    </row>
    <row r="14" spans="1:7" ht="14.5">
      <c r="A14" t="s">
        <v>245</v>
      </c>
      <c r="B14" s="53">
        <v>19</v>
      </c>
      <c r="C14" s="53" t="s">
        <v>14</v>
      </c>
      <c r="D14" s="366">
        <f>'PLOT 5'!D19</f>
        <v>34.3476</v>
      </c>
      <c r="E14" s="369">
        <f>D14*B14</f>
        <v>652.60439999999994</v>
      </c>
      <c r="G14" s="12"/>
    </row>
    <row r="15" spans="1:7" ht="14.5">
      <c r="B15" s="53"/>
      <c r="C15" s="53"/>
      <c r="D15" s="366">
        <f>'PLOT 5'!D20</f>
        <v>0</v>
      </c>
      <c r="E15" s="369"/>
      <c r="G15" s="12"/>
    </row>
    <row r="16" spans="1:7" ht="14.5">
      <c r="A16" t="s">
        <v>17</v>
      </c>
      <c r="B16" s="13">
        <f>B14*0.3</f>
        <v>5.7</v>
      </c>
      <c r="C16" s="53"/>
      <c r="D16" s="366" t="e">
        <f>'PLOT 5'!#REF!</f>
        <v>#REF!</v>
      </c>
      <c r="E16" s="369"/>
      <c r="G16" s="12"/>
    </row>
    <row r="17" spans="1:7" ht="14.5">
      <c r="B17" s="53"/>
      <c r="C17" s="53"/>
      <c r="D17" s="366" t="e">
        <f>'PLOT 5'!#REF!</f>
        <v>#REF!</v>
      </c>
      <c r="E17" s="369"/>
      <c r="G17" s="12"/>
    </row>
    <row r="18" spans="1:7" ht="17.25" customHeight="1">
      <c r="A18" s="48" t="s">
        <v>253</v>
      </c>
      <c r="B18" s="54">
        <v>48</v>
      </c>
      <c r="C18" s="49" t="s">
        <v>18</v>
      </c>
      <c r="D18" s="366">
        <f>'PLOT 5'!D21</f>
        <v>69.677922999999993</v>
      </c>
      <c r="E18" s="369">
        <f>D18*B18</f>
        <v>3344.5403039999997</v>
      </c>
      <c r="G18" s="12"/>
    </row>
    <row r="19" spans="1:7" ht="17.25" customHeight="1">
      <c r="B19" s="54"/>
      <c r="C19" s="53"/>
      <c r="D19" s="366">
        <f>'PLOT 5'!D22</f>
        <v>0</v>
      </c>
      <c r="E19" s="369"/>
      <c r="G19" s="12"/>
    </row>
    <row r="20" spans="1:7" ht="17.25" customHeight="1">
      <c r="A20" t="s">
        <v>22</v>
      </c>
      <c r="B20" s="51">
        <v>48</v>
      </c>
      <c r="C20" s="53" t="s">
        <v>23</v>
      </c>
      <c r="D20" s="366">
        <f>'PLOT 5'!D23</f>
        <v>25.7607</v>
      </c>
      <c r="E20" s="369">
        <f>D20*B20</f>
        <v>1236.5136</v>
      </c>
      <c r="G20" s="12"/>
    </row>
    <row r="21" spans="1:7" ht="14.5">
      <c r="B21" s="53"/>
      <c r="C21" s="53"/>
      <c r="D21" s="366">
        <f>'PLOT 5'!D24</f>
        <v>0</v>
      </c>
      <c r="E21" s="369"/>
      <c r="G21" s="12"/>
    </row>
    <row r="22" spans="1:7" ht="17.25" customHeight="1" thickBot="1">
      <c r="B22" s="53"/>
      <c r="C22" s="14" t="s">
        <v>8</v>
      </c>
      <c r="D22" s="366">
        <f>'PLOT 5'!D25</f>
        <v>0</v>
      </c>
      <c r="E22" s="369"/>
      <c r="G22" s="12"/>
    </row>
    <row r="23" spans="1:7" ht="15.5" thickTop="1" thickBot="1">
      <c r="B23" s="53"/>
      <c r="C23" s="14" t="s">
        <v>24</v>
      </c>
      <c r="D23" s="366">
        <f>'PLOT 5'!D26</f>
        <v>0</v>
      </c>
      <c r="E23" s="370">
        <f>SUM(E7:E22)</f>
        <v>9693.1217039999992</v>
      </c>
      <c r="G23" s="12"/>
    </row>
    <row r="24" spans="1:7" ht="15.75" customHeight="1" thickTop="1">
      <c r="B24" s="53"/>
      <c r="C24" s="53"/>
      <c r="D24" s="366">
        <f>'PLOT 5'!D27</f>
        <v>0</v>
      </c>
      <c r="E24" s="369"/>
      <c r="G24" s="12"/>
    </row>
    <row r="25" spans="1:7" ht="16.5" customHeight="1">
      <c r="A25" s="50" t="s">
        <v>190</v>
      </c>
      <c r="B25" s="54"/>
      <c r="C25" s="54"/>
      <c r="D25" s="366">
        <f>'PLOT 5'!D28</f>
        <v>0</v>
      </c>
      <c r="E25" s="371"/>
      <c r="G25" s="12"/>
    </row>
    <row r="26" spans="1:7" ht="15.75" customHeight="1">
      <c r="A26" s="50"/>
      <c r="B26" s="54"/>
      <c r="C26" s="54"/>
      <c r="D26" s="366">
        <f>'PLOT 5'!D29</f>
        <v>0</v>
      </c>
      <c r="E26" s="371"/>
      <c r="G26" s="12"/>
    </row>
    <row r="27" spans="1:7" ht="15.75" customHeight="1">
      <c r="A27" s="55" t="s">
        <v>242</v>
      </c>
      <c r="B27" s="51">
        <v>160</v>
      </c>
      <c r="C27" s="54" t="s">
        <v>23</v>
      </c>
      <c r="D27" s="366">
        <f>'PLOT 5'!D30</f>
        <v>0</v>
      </c>
      <c r="E27" s="371">
        <f>D27*B27</f>
        <v>0</v>
      </c>
      <c r="G27" s="12"/>
    </row>
    <row r="28" spans="1:7" ht="15.75" customHeight="1">
      <c r="A28" s="55"/>
      <c r="B28" s="54"/>
      <c r="C28" s="54"/>
      <c r="D28" s="366">
        <f>'PLOT 5'!D31</f>
        <v>0</v>
      </c>
      <c r="E28" s="371"/>
      <c r="G28" s="12"/>
    </row>
    <row r="29" spans="1:7" ht="15.75" customHeight="1" thickBot="1">
      <c r="A29" s="55"/>
      <c r="B29" s="54"/>
      <c r="C29" s="52" t="s">
        <v>190</v>
      </c>
      <c r="D29" s="366">
        <f>'PLOT 5'!D32</f>
        <v>0</v>
      </c>
      <c r="E29" s="371"/>
      <c r="G29" s="12"/>
    </row>
    <row r="30" spans="1:7" ht="15.75" customHeight="1" thickTop="1" thickBot="1">
      <c r="A30" s="55"/>
      <c r="B30" s="54"/>
      <c r="C30" s="52" t="s">
        <v>24</v>
      </c>
      <c r="D30" s="366">
        <f>'PLOT 5'!D33</f>
        <v>0</v>
      </c>
      <c r="E30" s="370">
        <f>SUM(E27:E28)</f>
        <v>0</v>
      </c>
      <c r="G30" s="12"/>
    </row>
    <row r="31" spans="1:7" ht="15.75" customHeight="1" thickTop="1">
      <c r="A31" s="50"/>
      <c r="B31" s="54"/>
      <c r="C31" s="54"/>
      <c r="D31" s="366">
        <f>'PLOT 5'!D34</f>
        <v>0</v>
      </c>
      <c r="E31" s="371"/>
      <c r="G31" s="12"/>
    </row>
    <row r="32" spans="1:7" ht="15.75" customHeight="1">
      <c r="A32" s="47" t="s">
        <v>25</v>
      </c>
      <c r="B32" s="53"/>
      <c r="C32" s="53"/>
      <c r="D32" s="366">
        <f>'PLOT 5'!D35</f>
        <v>0</v>
      </c>
      <c r="E32" s="369"/>
      <c r="G32" s="12"/>
    </row>
    <row r="33" spans="1:7" ht="15.75" customHeight="1">
      <c r="A33" s="47"/>
      <c r="B33" s="53"/>
      <c r="C33" s="53"/>
      <c r="D33" s="366">
        <f>'PLOT 5'!D36</f>
        <v>0</v>
      </c>
      <c r="E33" s="369"/>
      <c r="G33" s="12"/>
    </row>
    <row r="34" spans="1:7" ht="15.75" customHeight="1">
      <c r="A34" t="s">
        <v>26</v>
      </c>
      <c r="B34" s="51">
        <v>45</v>
      </c>
      <c r="C34" s="53" t="s">
        <v>23</v>
      </c>
      <c r="D34" s="366">
        <f>'PLOT 5'!D37</f>
        <v>82.052599999999998</v>
      </c>
      <c r="E34" s="369">
        <f>D34*B34</f>
        <v>3692.3669999999997</v>
      </c>
      <c r="G34" s="12"/>
    </row>
    <row r="35" spans="1:7" ht="15.75" customHeight="1">
      <c r="B35" s="53"/>
      <c r="C35" s="53"/>
      <c r="D35" s="366">
        <f>'PLOT 5'!D38</f>
        <v>0</v>
      </c>
      <c r="E35" s="369"/>
      <c r="G35" s="12"/>
    </row>
    <row r="36" spans="1:7" ht="15.75" customHeight="1" thickBot="1">
      <c r="B36" s="53"/>
      <c r="C36" s="14" t="s">
        <v>25</v>
      </c>
      <c r="D36" s="366">
        <f>'PLOT 5'!D39</f>
        <v>0</v>
      </c>
      <c r="E36" s="369"/>
      <c r="G36" s="12"/>
    </row>
    <row r="37" spans="1:7" ht="17.25" customHeight="1" thickTop="1" thickBot="1">
      <c r="B37" s="53"/>
      <c r="C37" s="14" t="s">
        <v>24</v>
      </c>
      <c r="D37" s="366">
        <f>'PLOT 5'!D40</f>
        <v>0</v>
      </c>
      <c r="E37" s="370">
        <f>SUM(E34:E35)</f>
        <v>3692.3669999999997</v>
      </c>
      <c r="G37" s="12"/>
    </row>
    <row r="38" spans="1:7" ht="15.75" customHeight="1" thickTop="1">
      <c r="B38" s="53"/>
      <c r="C38" s="14"/>
      <c r="D38" s="366">
        <f>'PLOT 5'!D41</f>
        <v>0</v>
      </c>
      <c r="E38" s="373"/>
      <c r="G38" s="12"/>
    </row>
    <row r="39" spans="1:7" ht="15.75" customHeight="1">
      <c r="A39" s="4" t="s">
        <v>241</v>
      </c>
      <c r="B39" s="53"/>
      <c r="C39" s="53"/>
      <c r="D39" s="366">
        <f>'PLOT 5'!D42</f>
        <v>0</v>
      </c>
      <c r="E39" s="369"/>
      <c r="G39" s="12"/>
    </row>
    <row r="40" spans="1:7" ht="16.5" customHeight="1">
      <c r="B40" s="53"/>
      <c r="C40" s="53"/>
      <c r="D40" s="366">
        <f>'PLOT 5'!D43</f>
        <v>0</v>
      </c>
      <c r="E40" s="369"/>
      <c r="G40" s="12"/>
    </row>
    <row r="41" spans="1:7" ht="15.75" customHeight="1">
      <c r="A41" t="s">
        <v>30</v>
      </c>
      <c r="B41" s="13">
        <v>71</v>
      </c>
      <c r="C41" s="53" t="s">
        <v>23</v>
      </c>
      <c r="D41" s="366">
        <f>'PLOT 5'!D44</f>
        <v>276.68900000000002</v>
      </c>
      <c r="E41" s="369">
        <f>D41*B41</f>
        <v>19644.919000000002</v>
      </c>
      <c r="G41" s="12"/>
    </row>
    <row r="42" spans="1:7" ht="15.75" customHeight="1">
      <c r="A42" s="48" t="s">
        <v>254</v>
      </c>
      <c r="B42" s="53"/>
      <c r="C42" s="53"/>
      <c r="D42" s="366">
        <f>'PLOT 5'!D45</f>
        <v>0</v>
      </c>
      <c r="E42" s="369"/>
      <c r="G42" s="12"/>
    </row>
    <row r="43" spans="1:7" ht="15.75" customHeight="1">
      <c r="B43" s="53"/>
      <c r="C43" s="53"/>
      <c r="D43" s="366">
        <f>'PLOT 5'!D46</f>
        <v>0</v>
      </c>
      <c r="E43" s="369"/>
      <c r="G43" s="12"/>
    </row>
    <row r="44" spans="1:7" ht="15.75" customHeight="1">
      <c r="A44" t="s">
        <v>31</v>
      </c>
      <c r="B44" s="53">
        <v>45</v>
      </c>
      <c r="C44" s="53" t="s">
        <v>23</v>
      </c>
      <c r="D44" s="366">
        <f>'PLOT 5'!D47</f>
        <v>5.2475499999999995</v>
      </c>
      <c r="E44" s="369">
        <f>D44*B44</f>
        <v>236.13974999999996</v>
      </c>
      <c r="G44" s="12"/>
    </row>
    <row r="45" spans="1:7" ht="15.75" customHeight="1">
      <c r="B45" s="53"/>
      <c r="C45" s="53"/>
      <c r="D45" s="366">
        <f>'PLOT 5'!D48</f>
        <v>0</v>
      </c>
      <c r="E45" s="369"/>
      <c r="G45" s="12"/>
    </row>
    <row r="46" spans="1:7" ht="15.75" customHeight="1">
      <c r="A46" t="s">
        <v>32</v>
      </c>
      <c r="B46" s="54">
        <v>71</v>
      </c>
      <c r="C46" s="53" t="s">
        <v>23</v>
      </c>
      <c r="D46" s="366" t="str">
        <f>'PLOT 5'!D49</f>
        <v>inc</v>
      </c>
      <c r="E46" s="369" t="e">
        <f>D46*B46</f>
        <v>#VALUE!</v>
      </c>
      <c r="G46" s="12"/>
    </row>
    <row r="47" spans="1:7" ht="15.75" customHeight="1">
      <c r="B47" s="53"/>
      <c r="C47" s="53"/>
      <c r="D47" s="366">
        <f>'PLOT 5'!D50</f>
        <v>0</v>
      </c>
      <c r="E47" s="369"/>
      <c r="G47" s="12"/>
    </row>
    <row r="48" spans="1:7" ht="15.75" customHeight="1">
      <c r="A48" t="s">
        <v>33</v>
      </c>
      <c r="B48" s="53">
        <v>9</v>
      </c>
      <c r="C48" s="53" t="s">
        <v>14</v>
      </c>
      <c r="D48" s="366">
        <f>'PLOT 5'!D51</f>
        <v>0</v>
      </c>
      <c r="E48" s="369">
        <f>D48*B48</f>
        <v>0</v>
      </c>
      <c r="G48" s="12"/>
    </row>
    <row r="49" spans="1:7" ht="15.75" customHeight="1">
      <c r="B49" s="53"/>
      <c r="C49" s="53"/>
      <c r="D49" s="366">
        <f>'PLOT 5'!D52</f>
        <v>0</v>
      </c>
      <c r="E49" s="369"/>
      <c r="G49" s="12"/>
    </row>
    <row r="50" spans="1:7" ht="15.75" customHeight="1">
      <c r="A50" s="16" t="s">
        <v>84</v>
      </c>
      <c r="B50" s="53">
        <v>20</v>
      </c>
      <c r="C50" s="53" t="s">
        <v>14</v>
      </c>
      <c r="D50" s="366">
        <f>'PLOT 5'!D53</f>
        <v>0</v>
      </c>
      <c r="E50" s="369">
        <f>D50*B50</f>
        <v>0</v>
      </c>
      <c r="G50" s="12"/>
    </row>
    <row r="51" spans="1:7" ht="15.75" customHeight="1">
      <c r="B51" s="53"/>
      <c r="C51" s="53"/>
      <c r="D51" s="366">
        <f>'PLOT 5'!D54</f>
        <v>0</v>
      </c>
      <c r="E51" s="369"/>
      <c r="G51" s="12"/>
    </row>
    <row r="52" spans="1:7" ht="15.75" customHeight="1">
      <c r="A52" t="s">
        <v>34</v>
      </c>
      <c r="B52" s="53">
        <v>16</v>
      </c>
      <c r="C52" s="53" t="s">
        <v>14</v>
      </c>
      <c r="D52" s="366">
        <f>'PLOT 5'!D55</f>
        <v>0</v>
      </c>
      <c r="E52" s="369">
        <f>B52*D52</f>
        <v>0</v>
      </c>
      <c r="G52" s="12"/>
    </row>
    <row r="53" spans="1:7" ht="15.75" customHeight="1">
      <c r="B53" s="53"/>
      <c r="C53" s="53"/>
      <c r="D53" s="366">
        <f>'PLOT 5'!D56</f>
        <v>0</v>
      </c>
      <c r="E53" s="369"/>
      <c r="G53" s="12"/>
    </row>
    <row r="54" spans="1:7" ht="15.75" customHeight="1">
      <c r="A54" t="s">
        <v>85</v>
      </c>
      <c r="B54" s="53">
        <v>20</v>
      </c>
      <c r="C54" s="53" t="s">
        <v>14</v>
      </c>
      <c r="D54" s="366">
        <f>'PLOT 5'!D57</f>
        <v>0</v>
      </c>
      <c r="E54" s="369">
        <f>D54*B54</f>
        <v>0</v>
      </c>
      <c r="G54" s="12"/>
    </row>
    <row r="55" spans="1:7" ht="15.75" customHeight="1">
      <c r="B55" s="53"/>
      <c r="C55" s="53"/>
      <c r="D55" s="366">
        <f>'PLOT 5'!D58</f>
        <v>0</v>
      </c>
      <c r="E55" s="369"/>
      <c r="G55" s="12"/>
    </row>
    <row r="56" spans="1:7" ht="15.75" customHeight="1">
      <c r="A56" t="s">
        <v>35</v>
      </c>
      <c r="B56" s="53">
        <v>23</v>
      </c>
      <c r="C56" s="53" t="s">
        <v>14</v>
      </c>
      <c r="D56" s="366">
        <f>'PLOT 5'!D59</f>
        <v>782.36199999999997</v>
      </c>
      <c r="E56" s="369">
        <f>D56*B56</f>
        <v>17994.326000000001</v>
      </c>
      <c r="G56" s="12"/>
    </row>
    <row r="57" spans="1:7" ht="15.75" customHeight="1">
      <c r="B57" s="53"/>
      <c r="C57" s="53"/>
      <c r="D57" s="366">
        <f>'PLOT 5'!D60</f>
        <v>0</v>
      </c>
      <c r="E57" s="369"/>
      <c r="G57" s="12"/>
    </row>
    <row r="58" spans="1:7" ht="15.75" customHeight="1">
      <c r="A58" t="s">
        <v>249</v>
      </c>
      <c r="B58" s="53">
        <v>3</v>
      </c>
      <c r="C58" s="53" t="s">
        <v>18</v>
      </c>
      <c r="D58" s="366">
        <f>'PLOT 5'!D61</f>
        <v>162.197</v>
      </c>
      <c r="E58" s="369">
        <f>D58*B58</f>
        <v>486.59100000000001</v>
      </c>
      <c r="G58" s="12"/>
    </row>
    <row r="59" spans="1:7" ht="15.75" customHeight="1">
      <c r="B59" s="53"/>
      <c r="C59" s="53"/>
      <c r="D59" s="366">
        <f>'PLOT 5'!D62</f>
        <v>0</v>
      </c>
      <c r="E59" s="369"/>
      <c r="G59" s="12"/>
    </row>
    <row r="60" spans="1:7" ht="15.75" customHeight="1">
      <c r="B60" s="53"/>
      <c r="C60" s="53"/>
      <c r="D60" s="366">
        <f>'PLOT 5'!D63</f>
        <v>0</v>
      </c>
      <c r="E60" s="369"/>
      <c r="G60" s="12"/>
    </row>
    <row r="61" spans="1:7" ht="15.75" customHeight="1" thickBot="1">
      <c r="B61" s="53"/>
      <c r="C61" s="14" t="s">
        <v>36</v>
      </c>
      <c r="D61" s="366">
        <f>'PLOT 5'!D64</f>
        <v>0</v>
      </c>
      <c r="E61" s="369"/>
      <c r="G61" s="12"/>
    </row>
    <row r="62" spans="1:7" ht="15.75" customHeight="1" thickTop="1" thickBot="1">
      <c r="B62" s="53"/>
      <c r="C62" s="14" t="s">
        <v>24</v>
      </c>
      <c r="D62" s="366">
        <f>'PLOT 5'!D65</f>
        <v>0</v>
      </c>
      <c r="E62" s="370" t="e">
        <f>SUM(E41:E60)</f>
        <v>#VALUE!</v>
      </c>
      <c r="G62" s="12"/>
    </row>
    <row r="63" spans="1:7" ht="15.75" customHeight="1" thickTop="1">
      <c r="B63" s="53"/>
      <c r="C63" s="14"/>
      <c r="D63" s="366">
        <f>'PLOT 5'!D66</f>
        <v>0</v>
      </c>
      <c r="E63" s="373"/>
      <c r="G63" s="12"/>
    </row>
    <row r="64" spans="1:7" ht="15.75" customHeight="1">
      <c r="A64" s="47" t="s">
        <v>2</v>
      </c>
      <c r="B64" s="53"/>
      <c r="C64" s="53"/>
      <c r="D64" s="366">
        <f>'PLOT 5'!D67</f>
        <v>0</v>
      </c>
      <c r="E64" s="369"/>
      <c r="G64" s="12"/>
    </row>
    <row r="65" spans="1:7" ht="15.75" customHeight="1">
      <c r="A65" s="47"/>
      <c r="B65" s="53"/>
      <c r="C65" s="53"/>
      <c r="D65" s="366">
        <f>'PLOT 5'!D68</f>
        <v>0</v>
      </c>
      <c r="E65" s="369"/>
      <c r="G65" s="12"/>
    </row>
    <row r="66" spans="1:7" ht="15.75" customHeight="1">
      <c r="A66" s="48" t="s">
        <v>243</v>
      </c>
      <c r="B66" s="53">
        <v>1</v>
      </c>
      <c r="C66" s="49" t="s">
        <v>1</v>
      </c>
      <c r="D66" s="366">
        <f>'PLOT 5'!D69</f>
        <v>4500</v>
      </c>
      <c r="E66" s="369">
        <f>D66*B66</f>
        <v>4500</v>
      </c>
      <c r="G66" s="12"/>
    </row>
    <row r="67" spans="1:7" ht="15.75" customHeight="1">
      <c r="B67" s="53"/>
      <c r="C67" s="53"/>
      <c r="D67" s="366">
        <f>'PLOT 5'!D70</f>
        <v>0</v>
      </c>
      <c r="E67" s="369"/>
      <c r="G67" s="12"/>
    </row>
    <row r="68" spans="1:7" ht="15.75" customHeight="1">
      <c r="A68" t="s">
        <v>28</v>
      </c>
      <c r="B68" s="53">
        <v>5</v>
      </c>
      <c r="C68" s="53" t="s">
        <v>14</v>
      </c>
      <c r="D68" s="366">
        <f>'PLOT 5'!D71</f>
        <v>448.42699999999996</v>
      </c>
      <c r="E68" s="369">
        <f>D68*B68</f>
        <v>2242.1349999999998</v>
      </c>
      <c r="G68" s="12"/>
    </row>
    <row r="69" spans="1:7" ht="15.75" customHeight="1">
      <c r="A69" t="s">
        <v>29</v>
      </c>
      <c r="B69" s="53"/>
      <c r="C69" s="53"/>
      <c r="D69" s="366">
        <f>'PLOT 5'!D72</f>
        <v>0</v>
      </c>
      <c r="E69" s="369"/>
      <c r="G69" s="12"/>
    </row>
    <row r="70" spans="1:7" ht="15.75" customHeight="1">
      <c r="B70" s="53"/>
      <c r="C70" s="53"/>
      <c r="D70" s="366">
        <f>'PLOT 5'!D73</f>
        <v>0</v>
      </c>
      <c r="E70" s="369"/>
      <c r="G70" s="12"/>
    </row>
    <row r="71" spans="1:7" ht="15.75" customHeight="1" thickBot="1">
      <c r="B71" s="53"/>
      <c r="C71" s="14" t="s">
        <v>2</v>
      </c>
      <c r="D71" s="366">
        <f>'PLOT 5'!D74</f>
        <v>0</v>
      </c>
      <c r="E71" s="369"/>
      <c r="G71" s="12"/>
    </row>
    <row r="72" spans="1:7" ht="15.75" customHeight="1" thickTop="1" thickBot="1">
      <c r="B72" s="53"/>
      <c r="C72" s="14" t="s">
        <v>24</v>
      </c>
      <c r="D72" s="366">
        <f>'PLOT 5'!D75</f>
        <v>0</v>
      </c>
      <c r="E72" s="370">
        <f>SUM(E66:E70)</f>
        <v>6742.1350000000002</v>
      </c>
      <c r="G72" s="12"/>
    </row>
    <row r="73" spans="1:7" ht="15.75" customHeight="1" thickTop="1">
      <c r="B73" s="53"/>
      <c r="C73" s="53"/>
      <c r="D73" s="366">
        <f>'PLOT 5'!D76</f>
        <v>0</v>
      </c>
      <c r="E73" s="369"/>
      <c r="G73" s="12"/>
    </row>
    <row r="74" spans="1:7" ht="15.75" customHeight="1">
      <c r="A74" s="4" t="s">
        <v>37</v>
      </c>
      <c r="B74" s="53"/>
      <c r="C74" s="14"/>
      <c r="D74" s="366">
        <f>'PLOT 5'!D77</f>
        <v>0</v>
      </c>
      <c r="E74" s="374"/>
      <c r="G74" s="12"/>
    </row>
    <row r="75" spans="1:7" ht="15.75" customHeight="1">
      <c r="A75" s="4"/>
      <c r="B75" s="3"/>
      <c r="C75" s="3"/>
      <c r="D75" s="366">
        <f>'PLOT 5'!D78</f>
        <v>0</v>
      </c>
      <c r="E75" s="374"/>
      <c r="G75" s="12"/>
    </row>
    <row r="76" spans="1:7" ht="15.75" customHeight="1">
      <c r="A76" t="s">
        <v>38</v>
      </c>
      <c r="B76" s="53">
        <v>141</v>
      </c>
      <c r="C76" s="53" t="s">
        <v>23</v>
      </c>
      <c r="D76" s="366">
        <f>'PLOT 5'!D79</f>
        <v>171.73799999999997</v>
      </c>
      <c r="E76" s="369">
        <f>D76*B76</f>
        <v>24215.057999999997</v>
      </c>
      <c r="G76" s="12"/>
    </row>
    <row r="77" spans="1:7" ht="15.75" customHeight="1">
      <c r="A77" s="48" t="s">
        <v>172</v>
      </c>
      <c r="B77" s="53"/>
      <c r="C77" s="53"/>
      <c r="D77" s="366">
        <f>'PLOT 5'!D80</f>
        <v>0</v>
      </c>
      <c r="E77" s="369"/>
      <c r="G77" s="12"/>
    </row>
    <row r="78" spans="1:7" ht="15.75" customHeight="1">
      <c r="B78" s="53"/>
      <c r="C78" s="53"/>
      <c r="D78" s="366">
        <f>'PLOT 5'!D81</f>
        <v>0</v>
      </c>
      <c r="E78" s="369"/>
      <c r="G78" s="12"/>
    </row>
    <row r="79" spans="1:7" ht="15.75" customHeight="1">
      <c r="A79" t="s">
        <v>246</v>
      </c>
      <c r="B79" s="53">
        <v>19</v>
      </c>
      <c r="C79" s="53" t="s">
        <v>18</v>
      </c>
      <c r="D79" s="366">
        <f>'PLOT 5'!D82</f>
        <v>0</v>
      </c>
      <c r="E79" s="369">
        <f t="shared" ref="E79:E83" si="0">D79*B79</f>
        <v>0</v>
      </c>
      <c r="G79" s="12"/>
    </row>
    <row r="80" spans="1:7" ht="15.75" customHeight="1">
      <c r="B80" s="53"/>
      <c r="C80" s="53"/>
      <c r="D80" s="366">
        <f>'PLOT 5'!D83</f>
        <v>0</v>
      </c>
      <c r="E80" s="369"/>
      <c r="G80" s="12"/>
    </row>
    <row r="81" spans="1:7" ht="15.75" customHeight="1">
      <c r="A81" t="s">
        <v>250</v>
      </c>
      <c r="B81" s="53">
        <v>6</v>
      </c>
      <c r="C81" s="53" t="s">
        <v>18</v>
      </c>
      <c r="D81" s="366">
        <f>'PLOT 5'!D84</f>
        <v>80.144400000000005</v>
      </c>
      <c r="E81" s="369">
        <f t="shared" si="0"/>
        <v>480.8664</v>
      </c>
      <c r="G81" s="12"/>
    </row>
    <row r="82" spans="1:7" ht="15.75" customHeight="1">
      <c r="B82" s="53"/>
      <c r="C82" s="53"/>
      <c r="D82" s="366">
        <f>'PLOT 5'!D85</f>
        <v>0</v>
      </c>
      <c r="E82" s="369"/>
      <c r="G82" s="12"/>
    </row>
    <row r="83" spans="1:7" ht="15.75" customHeight="1">
      <c r="A83" t="s">
        <v>251</v>
      </c>
      <c r="B83" s="53">
        <v>1</v>
      </c>
      <c r="C83" s="53" t="s">
        <v>1</v>
      </c>
      <c r="D83" s="366">
        <f>'PLOT 5'!D86</f>
        <v>0</v>
      </c>
      <c r="E83" s="369">
        <f t="shared" si="0"/>
        <v>0</v>
      </c>
      <c r="G83" s="12"/>
    </row>
    <row r="84" spans="1:7" ht="15.75" customHeight="1">
      <c r="B84" s="53"/>
      <c r="C84" s="53"/>
      <c r="D84" s="366">
        <f>'PLOT 5'!D87</f>
        <v>0</v>
      </c>
      <c r="E84" s="369"/>
      <c r="G84" s="12"/>
    </row>
    <row r="85" spans="1:7" ht="15.75" customHeight="1">
      <c r="A85" t="s">
        <v>86</v>
      </c>
      <c r="B85" s="53">
        <v>16</v>
      </c>
      <c r="C85" s="53" t="s">
        <v>14</v>
      </c>
      <c r="D85" s="366">
        <f>'PLOT 5'!D88</f>
        <v>0</v>
      </c>
      <c r="E85" s="369">
        <f>D85*B85</f>
        <v>0</v>
      </c>
      <c r="G85" s="12"/>
    </row>
    <row r="86" spans="1:7" ht="15.75" customHeight="1">
      <c r="B86" s="53"/>
      <c r="C86" s="53"/>
      <c r="D86" s="366">
        <f>'PLOT 5'!D89</f>
        <v>0</v>
      </c>
      <c r="E86" s="369"/>
      <c r="G86" s="12"/>
    </row>
    <row r="87" spans="1:7" ht="15.75" customHeight="1">
      <c r="A87" t="s">
        <v>39</v>
      </c>
      <c r="B87" s="53">
        <v>13</v>
      </c>
      <c r="C87" s="53" t="s">
        <v>14</v>
      </c>
      <c r="D87" s="366">
        <f>'PLOT 5'!D90</f>
        <v>69.420316</v>
      </c>
      <c r="E87" s="369">
        <f>D87*B87</f>
        <v>902.46410800000001</v>
      </c>
      <c r="G87" s="12"/>
    </row>
    <row r="88" spans="1:7" ht="15.75" customHeight="1">
      <c r="B88" s="53"/>
      <c r="C88" s="53"/>
      <c r="D88" s="366">
        <f>'PLOT 5'!D91</f>
        <v>0</v>
      </c>
      <c r="E88" s="369"/>
      <c r="G88" s="12"/>
    </row>
    <row r="89" spans="1:7" ht="16.5" customHeight="1" thickBot="1">
      <c r="B89" s="53"/>
      <c r="C89" s="14" t="s">
        <v>37</v>
      </c>
      <c r="D89" s="366">
        <f>'PLOT 5'!D92</f>
        <v>0</v>
      </c>
      <c r="E89" s="369"/>
      <c r="G89" s="12"/>
    </row>
    <row r="90" spans="1:7" ht="17.25" customHeight="1" thickTop="1" thickBot="1">
      <c r="B90" s="53"/>
      <c r="C90" s="14" t="s">
        <v>24</v>
      </c>
      <c r="D90" s="366">
        <f>'PLOT 5'!D93</f>
        <v>0</v>
      </c>
      <c r="E90" s="370">
        <f>SUM(E76:E88)</f>
        <v>25598.388507999996</v>
      </c>
      <c r="G90" s="12"/>
    </row>
    <row r="91" spans="1:7" ht="15.75" customHeight="1" thickTop="1">
      <c r="B91" s="53"/>
      <c r="C91" s="53"/>
      <c r="D91" s="366">
        <f>'PLOT 5'!D94</f>
        <v>0</v>
      </c>
      <c r="E91" s="369"/>
      <c r="G91" s="12"/>
    </row>
    <row r="92" spans="1:7" ht="15.75" customHeight="1">
      <c r="A92" s="4" t="s">
        <v>3</v>
      </c>
      <c r="B92" s="53"/>
      <c r="C92" s="53"/>
      <c r="D92" s="366">
        <f>'PLOT 5'!D95</f>
        <v>0</v>
      </c>
      <c r="E92" s="369"/>
      <c r="G92" s="12"/>
    </row>
    <row r="93" spans="1:7" ht="15.75" customHeight="1">
      <c r="B93" s="53"/>
      <c r="C93" s="53"/>
      <c r="D93" s="366">
        <f>'PLOT 5'!D96</f>
        <v>0</v>
      </c>
      <c r="E93" s="369"/>
      <c r="G93" s="12"/>
    </row>
    <row r="94" spans="1:7" ht="15.75" customHeight="1">
      <c r="A94" t="s">
        <v>40</v>
      </c>
      <c r="B94" s="13">
        <v>19</v>
      </c>
      <c r="C94" s="53" t="s">
        <v>23</v>
      </c>
      <c r="D94" s="366">
        <f>'PLOT 5'!D97</f>
        <v>515.21399999999994</v>
      </c>
      <c r="E94" s="369">
        <f>D94*B94</f>
        <v>9789.0659999999989</v>
      </c>
      <c r="G94" s="12"/>
    </row>
    <row r="95" spans="1:7" ht="15.75" customHeight="1">
      <c r="A95" t="s">
        <v>41</v>
      </c>
      <c r="B95" s="53"/>
      <c r="C95" s="53"/>
      <c r="D95" s="366">
        <f>'PLOT 5'!D98</f>
        <v>0</v>
      </c>
      <c r="E95" s="369"/>
      <c r="G95" s="12"/>
    </row>
    <row r="96" spans="1:7" ht="15.75" customHeight="1">
      <c r="B96" s="53"/>
      <c r="C96" s="53"/>
      <c r="D96" s="366">
        <f>'PLOT 5'!D99</f>
        <v>0</v>
      </c>
      <c r="E96" s="369"/>
      <c r="G96" s="12"/>
    </row>
    <row r="97" spans="1:7" ht="15.75" customHeight="1">
      <c r="A97" s="55" t="s">
        <v>244</v>
      </c>
      <c r="B97" s="54">
        <v>13</v>
      </c>
      <c r="C97" s="54" t="s">
        <v>14</v>
      </c>
      <c r="D97" s="366">
        <f>'PLOT 5'!D100</f>
        <v>125</v>
      </c>
      <c r="E97" s="371">
        <f>D97*B97</f>
        <v>1625</v>
      </c>
      <c r="G97" s="12"/>
    </row>
    <row r="98" spans="1:7" ht="15.75" customHeight="1">
      <c r="B98" s="53"/>
      <c r="C98" s="53"/>
      <c r="D98" s="366">
        <f>'PLOT 5'!D101</f>
        <v>0</v>
      </c>
      <c r="E98" s="369"/>
      <c r="G98" s="12"/>
    </row>
    <row r="99" spans="1:7" ht="15.75" customHeight="1">
      <c r="A99" t="s">
        <v>343</v>
      </c>
      <c r="B99" s="53">
        <v>2</v>
      </c>
      <c r="C99" s="53" t="s">
        <v>27</v>
      </c>
      <c r="D99" s="366">
        <f>'PLOT 5'!D102</f>
        <v>2313.6924999999997</v>
      </c>
      <c r="E99" s="369">
        <f>D99*B99</f>
        <v>4627.3849999999993</v>
      </c>
      <c r="G99" s="12"/>
    </row>
    <row r="100" spans="1:7" ht="15.75" customHeight="1">
      <c r="A100" t="s">
        <v>42</v>
      </c>
      <c r="B100" s="53"/>
      <c r="C100" s="53"/>
      <c r="D100" s="366">
        <f>'PLOT 5'!D103</f>
        <v>0</v>
      </c>
      <c r="E100" s="369"/>
      <c r="G100" s="12"/>
    </row>
    <row r="101" spans="1:7" ht="15.75" customHeight="1">
      <c r="B101" s="53"/>
      <c r="C101" s="53"/>
      <c r="D101" s="366">
        <f>'PLOT 5'!D104</f>
        <v>0</v>
      </c>
      <c r="E101" s="369"/>
      <c r="G101" s="12"/>
    </row>
    <row r="102" spans="1:7" ht="15.75" customHeight="1">
      <c r="B102" s="53"/>
      <c r="C102" s="53"/>
      <c r="D102" s="366">
        <f>'PLOT 5'!D105</f>
        <v>0</v>
      </c>
      <c r="E102" s="369"/>
      <c r="G102" s="12"/>
    </row>
    <row r="103" spans="1:7" ht="15.75" customHeight="1">
      <c r="A103" t="s">
        <v>43</v>
      </c>
      <c r="B103" s="53"/>
      <c r="C103" s="53" t="s">
        <v>27</v>
      </c>
      <c r="D103" s="366">
        <f>'PLOT 5'!D106</f>
        <v>3720.99</v>
      </c>
      <c r="E103" s="369">
        <f>D103*B103</f>
        <v>0</v>
      </c>
      <c r="G103" s="12"/>
    </row>
    <row r="104" spans="1:7" ht="15.75" customHeight="1">
      <c r="A104" t="s">
        <v>44</v>
      </c>
      <c r="B104" s="53"/>
      <c r="C104" s="53"/>
      <c r="D104" s="366">
        <f>'PLOT 5'!D107</f>
        <v>0</v>
      </c>
      <c r="E104" s="369"/>
      <c r="G104" s="12"/>
    </row>
    <row r="105" spans="1:7" ht="15.75" customHeight="1">
      <c r="B105" s="53"/>
      <c r="C105" s="53"/>
      <c r="D105" s="366">
        <f>'PLOT 5'!D108</f>
        <v>0</v>
      </c>
      <c r="E105" s="369"/>
      <c r="G105" s="12"/>
    </row>
    <row r="106" spans="1:7" ht="15.75" customHeight="1" thickBot="1">
      <c r="B106" s="53"/>
      <c r="C106" s="14" t="s">
        <v>3</v>
      </c>
      <c r="D106" s="366">
        <f>'PLOT 5'!D109</f>
        <v>0</v>
      </c>
      <c r="E106" s="369"/>
      <c r="G106" s="12"/>
    </row>
    <row r="107" spans="1:7" ht="15.75" customHeight="1" thickTop="1" thickBot="1">
      <c r="B107" s="53"/>
      <c r="C107" s="14" t="s">
        <v>24</v>
      </c>
      <c r="D107" s="366">
        <f>'PLOT 5'!D110</f>
        <v>0</v>
      </c>
      <c r="E107" s="370">
        <f>SUM(E94:E105)</f>
        <v>16041.450999999997</v>
      </c>
      <c r="G107" s="12"/>
    </row>
    <row r="108" spans="1:7" ht="15.75" customHeight="1" thickTop="1">
      <c r="B108" s="53"/>
      <c r="C108" s="14"/>
      <c r="D108" s="366">
        <f>'PLOT 5'!D111</f>
        <v>0</v>
      </c>
      <c r="E108" s="374"/>
      <c r="G108" s="12"/>
    </row>
    <row r="109" spans="1:7" ht="15.75" customHeight="1">
      <c r="A109" s="4" t="s">
        <v>45</v>
      </c>
      <c r="B109" s="53"/>
      <c r="C109" s="53"/>
      <c r="D109" s="366">
        <f>'PLOT 5'!D112</f>
        <v>0</v>
      </c>
      <c r="E109" s="369"/>
      <c r="G109" s="12"/>
    </row>
    <row r="110" spans="1:7" ht="16.5" customHeight="1">
      <c r="B110" s="53"/>
      <c r="C110" s="53"/>
      <c r="D110" s="366">
        <f>'PLOT 5'!D113</f>
        <v>0</v>
      </c>
      <c r="E110" s="369"/>
      <c r="G110" s="12"/>
    </row>
    <row r="111" spans="1:7" ht="15.75" customHeight="1">
      <c r="A111" t="s">
        <v>46</v>
      </c>
      <c r="B111" s="13">
        <v>50</v>
      </c>
      <c r="C111" s="53" t="s">
        <v>23</v>
      </c>
      <c r="D111" s="366">
        <f>'PLOT 5'!D114</f>
        <v>0</v>
      </c>
      <c r="E111" s="369">
        <f>D111*B111</f>
        <v>0</v>
      </c>
      <c r="G111" s="12"/>
    </row>
    <row r="112" spans="1:7" ht="15.75" customHeight="1">
      <c r="B112" s="53"/>
      <c r="C112" s="53"/>
      <c r="D112" s="366">
        <f>'PLOT 5'!D115</f>
        <v>0</v>
      </c>
      <c r="E112" s="369"/>
      <c r="G112" s="12"/>
    </row>
    <row r="113" spans="1:7" ht="15.75" customHeight="1">
      <c r="A113" t="s">
        <v>47</v>
      </c>
      <c r="B113" s="53">
        <v>52</v>
      </c>
      <c r="C113" s="53" t="s">
        <v>18</v>
      </c>
      <c r="D113" s="366">
        <f>'PLOT 5'!D116</f>
        <v>64.878799999999998</v>
      </c>
      <c r="E113" s="369">
        <f>B113*D113</f>
        <v>3373.6976</v>
      </c>
      <c r="G113" s="14"/>
    </row>
    <row r="114" spans="1:7" ht="17.25" customHeight="1">
      <c r="B114" s="53"/>
      <c r="C114" s="53"/>
      <c r="D114" s="366">
        <f>'PLOT 5'!D117</f>
        <v>0</v>
      </c>
      <c r="E114" s="369"/>
      <c r="G114" s="12"/>
    </row>
    <row r="115" spans="1:7" ht="17.25" customHeight="1">
      <c r="A115" t="s">
        <v>48</v>
      </c>
      <c r="B115" s="53">
        <v>0</v>
      </c>
      <c r="C115" s="53" t="s">
        <v>18</v>
      </c>
      <c r="D115" s="366">
        <f>'PLOT 5'!D118</f>
        <v>0</v>
      </c>
      <c r="E115" s="369">
        <f>B115*D115</f>
        <v>0</v>
      </c>
      <c r="G115" s="12"/>
    </row>
    <row r="116" spans="1:7" ht="17.25" customHeight="1">
      <c r="B116" s="53"/>
      <c r="C116" s="53"/>
      <c r="D116" s="366">
        <f>'PLOT 5'!D119</f>
        <v>0</v>
      </c>
      <c r="E116" s="369"/>
      <c r="G116" s="12"/>
    </row>
    <row r="117" spans="1:7" ht="15.75" customHeight="1" thickBot="1">
      <c r="B117" s="53"/>
      <c r="C117" s="14" t="s">
        <v>49</v>
      </c>
      <c r="D117" s="366">
        <f>'PLOT 5'!D120</f>
        <v>0</v>
      </c>
      <c r="E117" s="369"/>
      <c r="G117" s="12"/>
    </row>
    <row r="118" spans="1:7" ht="15.75" customHeight="1" thickTop="1" thickBot="1">
      <c r="B118" s="53"/>
      <c r="C118" s="14" t="s">
        <v>24</v>
      </c>
      <c r="D118" s="366">
        <f>'PLOT 5'!D121</f>
        <v>0</v>
      </c>
      <c r="E118" s="370">
        <f>SUM(E111:E117)</f>
        <v>3373.6976</v>
      </c>
      <c r="G118" s="12"/>
    </row>
    <row r="119" spans="1:7" ht="15.75" customHeight="1" thickTop="1">
      <c r="B119" s="53"/>
      <c r="C119" s="53"/>
      <c r="D119" s="366">
        <f>'PLOT 5'!D122</f>
        <v>0</v>
      </c>
      <c r="E119" s="369"/>
      <c r="G119" s="12"/>
    </row>
    <row r="120" spans="1:7" ht="15.75" customHeight="1">
      <c r="A120" s="4" t="s">
        <v>50</v>
      </c>
      <c r="B120" s="53"/>
      <c r="C120" s="53"/>
      <c r="D120" s="366">
        <f>'PLOT 5'!D123</f>
        <v>0</v>
      </c>
      <c r="E120" s="369"/>
      <c r="G120" s="12"/>
    </row>
    <row r="121" spans="1:7" ht="15.75" customHeight="1">
      <c r="B121" s="53"/>
      <c r="C121" s="53"/>
      <c r="D121" s="366">
        <f>'PLOT 5'!D124</f>
        <v>0</v>
      </c>
      <c r="E121" s="369"/>
      <c r="G121" s="12"/>
    </row>
    <row r="122" spans="1:7" ht="15.75" customHeight="1">
      <c r="A122" t="s">
        <v>51</v>
      </c>
      <c r="B122" s="53">
        <v>8</v>
      </c>
      <c r="C122" s="53" t="s">
        <v>27</v>
      </c>
      <c r="D122" s="366">
        <f>'PLOT 5'!D125</f>
        <v>562.91899999999998</v>
      </c>
      <c r="E122" s="369">
        <f>D122*B122</f>
        <v>4503.3519999999999</v>
      </c>
      <c r="G122" s="12"/>
    </row>
    <row r="123" spans="1:7" ht="15.75" customHeight="1">
      <c r="A123" t="s">
        <v>52</v>
      </c>
      <c r="B123" s="53"/>
      <c r="C123" s="53"/>
      <c r="D123" s="366">
        <f>'PLOT 5'!D126</f>
        <v>0</v>
      </c>
      <c r="E123" s="369"/>
      <c r="G123" s="12"/>
    </row>
    <row r="124" spans="1:7" ht="15.75" customHeight="1">
      <c r="B124" s="53"/>
      <c r="C124" s="53"/>
      <c r="D124" s="366">
        <f>'PLOT 5'!D127</f>
        <v>0</v>
      </c>
      <c r="E124" s="369"/>
      <c r="G124" s="12"/>
    </row>
    <row r="125" spans="1:7" ht="16.5" customHeight="1">
      <c r="A125" s="48" t="s">
        <v>255</v>
      </c>
      <c r="B125" s="53">
        <v>1</v>
      </c>
      <c r="C125" s="53" t="s">
        <v>27</v>
      </c>
      <c r="D125" s="366">
        <f>'PLOT 5'!D128</f>
        <v>1288.0349999999999</v>
      </c>
      <c r="E125" s="369">
        <f>B125*D125</f>
        <v>1288.0349999999999</v>
      </c>
      <c r="G125" s="12"/>
    </row>
    <row r="126" spans="1:7" ht="15.75" customHeight="1">
      <c r="A126" t="s">
        <v>52</v>
      </c>
      <c r="B126" s="53"/>
      <c r="C126" s="53"/>
      <c r="D126" s="366">
        <f>'PLOT 5'!D129</f>
        <v>0</v>
      </c>
      <c r="E126" s="369"/>
      <c r="G126" s="12"/>
    </row>
    <row r="127" spans="1:7" ht="15.75" customHeight="1">
      <c r="B127" s="53"/>
      <c r="C127" s="53"/>
      <c r="D127" s="366">
        <f>'PLOT 5'!D130</f>
        <v>0</v>
      </c>
      <c r="E127" s="369"/>
      <c r="G127" s="12"/>
    </row>
    <row r="128" spans="1:7" ht="15.75" customHeight="1" thickBot="1">
      <c r="B128" s="53"/>
      <c r="C128" s="14" t="s">
        <v>50</v>
      </c>
      <c r="D128" s="366">
        <f>'PLOT 5'!D131</f>
        <v>0</v>
      </c>
      <c r="E128" s="369"/>
      <c r="G128" s="12"/>
    </row>
    <row r="129" spans="1:7" ht="15.75" customHeight="1" thickTop="1" thickBot="1">
      <c r="B129" s="53"/>
      <c r="C129" s="14" t="s">
        <v>24</v>
      </c>
      <c r="D129" s="366">
        <f>'PLOT 5'!D132</f>
        <v>0</v>
      </c>
      <c r="E129" s="370">
        <f>SUM(E121:E128)</f>
        <v>5791.3869999999997</v>
      </c>
      <c r="G129" s="12"/>
    </row>
    <row r="130" spans="1:7" ht="15.75" customHeight="1" thickTop="1">
      <c r="B130" s="53"/>
      <c r="C130" s="14"/>
      <c r="D130" s="366">
        <f>'PLOT 5'!D133</f>
        <v>0</v>
      </c>
      <c r="E130" s="374"/>
      <c r="G130" s="12"/>
    </row>
    <row r="131" spans="1:7" ht="15.75" customHeight="1">
      <c r="A131" s="4" t="s">
        <v>53</v>
      </c>
      <c r="B131" s="53"/>
      <c r="C131" s="53"/>
      <c r="D131" s="366">
        <f>'PLOT 5'!D134</f>
        <v>0</v>
      </c>
      <c r="E131" s="369"/>
      <c r="G131" s="12"/>
    </row>
    <row r="132" spans="1:7" ht="15.75" customHeight="1">
      <c r="B132" s="53"/>
      <c r="C132" s="53"/>
      <c r="D132" s="366">
        <f>'PLOT 5'!D135</f>
        <v>0</v>
      </c>
      <c r="E132" s="369"/>
      <c r="G132" s="12"/>
    </row>
    <row r="133" spans="1:7" ht="15.75" customHeight="1">
      <c r="A133" t="s">
        <v>54</v>
      </c>
      <c r="B133" s="13">
        <v>100</v>
      </c>
      <c r="C133" s="53" t="s">
        <v>23</v>
      </c>
      <c r="D133" s="366">
        <f>'PLOT 5'!D136</f>
        <v>0</v>
      </c>
      <c r="E133" s="369">
        <f>D133*B133</f>
        <v>0</v>
      </c>
      <c r="G133" s="12"/>
    </row>
    <row r="134" spans="1:7" ht="15.75" customHeight="1">
      <c r="B134" s="53"/>
      <c r="C134" s="53"/>
      <c r="D134" s="366">
        <f>'PLOT 5'!D137</f>
        <v>0</v>
      </c>
      <c r="E134" s="369"/>
      <c r="G134" s="12"/>
    </row>
    <row r="135" spans="1:7" ht="16.5" customHeight="1">
      <c r="A135" t="s">
        <v>55</v>
      </c>
      <c r="B135" s="53">
        <v>104</v>
      </c>
      <c r="C135" s="53" t="s">
        <v>18</v>
      </c>
      <c r="D135" s="366">
        <f>'PLOT 5'!D138</f>
        <v>0</v>
      </c>
      <c r="E135" s="369">
        <f>D135*B135</f>
        <v>0</v>
      </c>
      <c r="G135" s="12"/>
    </row>
    <row r="136" spans="1:7" ht="15.75" customHeight="1">
      <c r="B136" s="53"/>
      <c r="C136" s="53"/>
      <c r="D136" s="366">
        <f>'PLOT 5'!D139</f>
        <v>0</v>
      </c>
      <c r="E136" s="369"/>
      <c r="G136" s="12"/>
    </row>
    <row r="137" spans="1:7" ht="15.75" customHeight="1">
      <c r="A137" t="s">
        <v>56</v>
      </c>
      <c r="B137" s="13">
        <v>290</v>
      </c>
      <c r="C137" s="53" t="s">
        <v>23</v>
      </c>
      <c r="D137" s="366">
        <f>'PLOT 5'!D140</f>
        <v>4.67509</v>
      </c>
      <c r="E137" s="369">
        <f>D137*B137</f>
        <v>1355.7761</v>
      </c>
      <c r="G137" s="12"/>
    </row>
    <row r="138" spans="1:7" ht="15.75" customHeight="1">
      <c r="B138" s="53"/>
      <c r="C138" s="53"/>
      <c r="D138" s="366">
        <f>'PLOT 5'!D141</f>
        <v>0</v>
      </c>
      <c r="E138" s="369"/>
      <c r="G138" s="12"/>
    </row>
    <row r="139" spans="1:7" ht="15.75" customHeight="1">
      <c r="A139" t="s">
        <v>57</v>
      </c>
      <c r="B139" s="51">
        <v>116</v>
      </c>
      <c r="C139" s="53" t="s">
        <v>14</v>
      </c>
      <c r="D139" s="366">
        <f>'PLOT 5'!D142</f>
        <v>6.821815</v>
      </c>
      <c r="E139" s="369">
        <f>D139*B139</f>
        <v>791.33054000000004</v>
      </c>
      <c r="G139" s="12"/>
    </row>
    <row r="140" spans="1:7" ht="15.75" customHeight="1">
      <c r="B140" s="53"/>
      <c r="C140" s="53"/>
      <c r="D140" s="366">
        <f>'PLOT 5'!D143</f>
        <v>0</v>
      </c>
      <c r="E140" s="369"/>
      <c r="G140" s="12"/>
    </row>
    <row r="141" spans="1:7" ht="15.75" customHeight="1">
      <c r="A141" t="s">
        <v>58</v>
      </c>
      <c r="B141" s="13">
        <v>23</v>
      </c>
      <c r="C141" s="53" t="s">
        <v>23</v>
      </c>
      <c r="D141" s="366">
        <f>'PLOT 5'!D144</f>
        <v>56.291899999999998</v>
      </c>
      <c r="E141" s="369">
        <f>D141*B141</f>
        <v>1294.7137</v>
      </c>
      <c r="G141" s="12"/>
    </row>
    <row r="142" spans="1:7" ht="16.5" customHeight="1">
      <c r="A142" t="s">
        <v>59</v>
      </c>
      <c r="B142" s="53"/>
      <c r="C142" s="53"/>
      <c r="D142" s="366">
        <f>'PLOT 5'!D145</f>
        <v>0</v>
      </c>
      <c r="E142" s="369"/>
      <c r="G142" s="12"/>
    </row>
    <row r="143" spans="1:7" ht="15.75" customHeight="1" thickBot="1">
      <c r="B143" s="53"/>
      <c r="C143" s="14" t="s">
        <v>5</v>
      </c>
      <c r="D143" s="366">
        <f>'PLOT 5'!D146</f>
        <v>0</v>
      </c>
      <c r="E143" s="369"/>
      <c r="G143" s="12"/>
    </row>
    <row r="144" spans="1:7" ht="15.75" customHeight="1" thickTop="1" thickBot="1">
      <c r="B144" s="53"/>
      <c r="C144" s="14" t="s">
        <v>24</v>
      </c>
      <c r="D144" s="366">
        <f>'PLOT 5'!D147</f>
        <v>0</v>
      </c>
      <c r="E144" s="370">
        <f>SUM(E133:E142)</f>
        <v>3441.8203400000002</v>
      </c>
      <c r="G144" s="14"/>
    </row>
    <row r="145" spans="1:7" ht="17.25" customHeight="1" thickTop="1">
      <c r="B145" s="53"/>
      <c r="C145" s="14"/>
      <c r="D145" s="366">
        <f>'PLOT 5'!D148</f>
        <v>0</v>
      </c>
      <c r="E145" s="374"/>
      <c r="G145" s="14"/>
    </row>
    <row r="146" spans="1:7" ht="15.75" customHeight="1">
      <c r="A146" s="4" t="s">
        <v>60</v>
      </c>
      <c r="B146" s="53"/>
      <c r="C146" s="53"/>
      <c r="D146" s="366">
        <f>'PLOT 5'!D149</f>
        <v>0</v>
      </c>
      <c r="E146" s="369"/>
      <c r="G146" s="12"/>
    </row>
    <row r="147" spans="1:7" ht="16.5" customHeight="1">
      <c r="B147" s="53"/>
      <c r="C147" s="53"/>
      <c r="D147" s="366">
        <f>'PLOT 5'!D150</f>
        <v>0</v>
      </c>
      <c r="E147" s="369"/>
      <c r="G147" s="12"/>
    </row>
    <row r="148" spans="1:7" ht="15.75" customHeight="1">
      <c r="A148" t="s">
        <v>61</v>
      </c>
      <c r="B148" s="13">
        <v>49</v>
      </c>
      <c r="C148" s="53" t="s">
        <v>23</v>
      </c>
      <c r="D148" s="366">
        <f>'PLOT 5'!D151</f>
        <v>54.383699999999997</v>
      </c>
      <c r="E148" s="369">
        <f>D148*B148</f>
        <v>2664.8013000000001</v>
      </c>
      <c r="G148" s="12"/>
    </row>
    <row r="149" spans="1:7" ht="15.75" customHeight="1">
      <c r="A149" t="s">
        <v>62</v>
      </c>
      <c r="B149" s="53"/>
      <c r="C149" s="53"/>
      <c r="D149" s="366">
        <f>'PLOT 5'!D152</f>
        <v>0</v>
      </c>
      <c r="E149" s="369"/>
      <c r="G149" s="12"/>
    </row>
    <row r="150" spans="1:7" ht="15.75" customHeight="1">
      <c r="B150" s="53"/>
      <c r="C150" s="53"/>
      <c r="D150" s="366">
        <f>'PLOT 5'!D153</f>
        <v>0</v>
      </c>
      <c r="E150" s="369"/>
      <c r="G150" s="12"/>
    </row>
    <row r="151" spans="1:7" ht="15.75" customHeight="1">
      <c r="A151" t="s">
        <v>91</v>
      </c>
      <c r="B151" s="53"/>
      <c r="C151" s="53" t="s">
        <v>23</v>
      </c>
      <c r="D151" s="366">
        <f>'PLOT 5'!D154</f>
        <v>58.200099999999999</v>
      </c>
      <c r="E151" s="369"/>
      <c r="G151" s="12"/>
    </row>
    <row r="152" spans="1:7" ht="15.75" customHeight="1">
      <c r="B152" s="53"/>
      <c r="C152" s="53"/>
      <c r="D152" s="366">
        <f>'PLOT 5'!D155</f>
        <v>0</v>
      </c>
      <c r="E152" s="369"/>
      <c r="G152" s="12"/>
    </row>
    <row r="153" spans="1:7" ht="15.75" customHeight="1" thickBot="1">
      <c r="B153" s="53"/>
      <c r="C153" s="14" t="s">
        <v>64</v>
      </c>
      <c r="D153" s="366">
        <f>'PLOT 5'!D156</f>
        <v>0</v>
      </c>
      <c r="E153" s="369"/>
      <c r="G153" s="12"/>
    </row>
    <row r="154" spans="1:7" ht="15.75" customHeight="1" thickTop="1" thickBot="1">
      <c r="B154" s="53"/>
      <c r="C154" s="14" t="s">
        <v>24</v>
      </c>
      <c r="D154" s="366">
        <f>'PLOT 5'!D157</f>
        <v>0</v>
      </c>
      <c r="E154" s="370">
        <f>SUM(E148:E151)</f>
        <v>2664.8013000000001</v>
      </c>
      <c r="G154" s="12"/>
    </row>
    <row r="155" spans="1:7" ht="15.75" customHeight="1" thickTop="1">
      <c r="B155" s="53"/>
      <c r="C155" s="14"/>
      <c r="D155" s="366">
        <f>'PLOT 5'!D158</f>
        <v>0</v>
      </c>
      <c r="E155" s="373"/>
      <c r="G155" s="12"/>
    </row>
    <row r="156" spans="1:7" ht="15.75" customHeight="1">
      <c r="B156" s="53"/>
      <c r="C156" s="14"/>
      <c r="D156" s="366">
        <f>'PLOT 5'!D159</f>
        <v>0</v>
      </c>
      <c r="E156" s="373"/>
      <c r="G156" s="12"/>
    </row>
    <row r="157" spans="1:7" ht="15.75" customHeight="1">
      <c r="A157" s="4" t="s">
        <v>65</v>
      </c>
      <c r="B157" s="53"/>
      <c r="C157" s="53"/>
      <c r="D157" s="366">
        <f>'PLOT 5'!D160</f>
        <v>0</v>
      </c>
      <c r="E157" s="369"/>
      <c r="G157" s="12"/>
    </row>
    <row r="158" spans="1:7" ht="15.75" customHeight="1">
      <c r="B158" s="53"/>
      <c r="C158" s="53"/>
      <c r="D158" s="366">
        <f>'PLOT 5'!D161</f>
        <v>0</v>
      </c>
      <c r="E158" s="369"/>
      <c r="G158" s="12"/>
    </row>
    <row r="159" spans="1:7" ht="15.75" customHeight="1">
      <c r="A159" s="48" t="s">
        <v>173</v>
      </c>
      <c r="B159" s="13">
        <v>90</v>
      </c>
      <c r="C159" s="53" t="s">
        <v>23</v>
      </c>
      <c r="D159" s="366">
        <f>'PLOT 5'!D162</f>
        <v>25.7607</v>
      </c>
      <c r="E159" s="369">
        <f>D159*B159</f>
        <v>2318.4630000000002</v>
      </c>
      <c r="G159" s="12"/>
    </row>
    <row r="160" spans="1:7" ht="15.75" customHeight="1">
      <c r="A160" s="48" t="s">
        <v>174</v>
      </c>
      <c r="B160" s="53"/>
      <c r="C160" s="53"/>
      <c r="D160" s="366">
        <f>'PLOT 5'!D163</f>
        <v>0</v>
      </c>
      <c r="E160" s="369"/>
      <c r="G160" s="12"/>
    </row>
    <row r="161" spans="1:7" ht="16.5" customHeight="1">
      <c r="B161" s="53"/>
      <c r="C161" s="53"/>
      <c r="D161" s="366">
        <f>'PLOT 5'!D164</f>
        <v>0</v>
      </c>
      <c r="E161" s="369"/>
      <c r="G161" s="12"/>
    </row>
    <row r="162" spans="1:7" ht="15.75" customHeight="1">
      <c r="A162" t="s">
        <v>66</v>
      </c>
      <c r="B162" s="13">
        <f>B159</f>
        <v>90</v>
      </c>
      <c r="C162" s="53" t="s">
        <v>23</v>
      </c>
      <c r="D162" s="366">
        <f>'PLOT 5'!D165</f>
        <v>4.67509</v>
      </c>
      <c r="E162" s="369">
        <f>D162*B162</f>
        <v>420.75810000000001</v>
      </c>
      <c r="G162" s="12"/>
    </row>
    <row r="163" spans="1:7" ht="15.75" customHeight="1">
      <c r="B163" s="13"/>
      <c r="C163" s="53"/>
      <c r="D163" s="366">
        <f>'PLOT 5'!D166</f>
        <v>0</v>
      </c>
      <c r="E163" s="369"/>
      <c r="G163" s="12"/>
    </row>
    <row r="164" spans="1:7" ht="15.75" customHeight="1">
      <c r="A164" t="s">
        <v>256</v>
      </c>
      <c r="B164" s="13">
        <v>1</v>
      </c>
      <c r="C164" s="53" t="s">
        <v>1</v>
      </c>
      <c r="D164" s="366">
        <f>'PLOT 5'!D167</f>
        <v>0</v>
      </c>
      <c r="E164" s="369">
        <f>D164*B164</f>
        <v>0</v>
      </c>
      <c r="G164" s="12"/>
    </row>
    <row r="165" spans="1:7" ht="17.25" customHeight="1">
      <c r="B165" s="13"/>
      <c r="C165" s="53"/>
      <c r="D165" s="366">
        <f>'PLOT 5'!D168</f>
        <v>0</v>
      </c>
      <c r="E165" s="369"/>
      <c r="G165" s="12"/>
    </row>
    <row r="166" spans="1:7" ht="15.75" customHeight="1">
      <c r="B166" s="53"/>
      <c r="C166" s="53"/>
      <c r="D166" s="366">
        <f>'PLOT 5'!D169</f>
        <v>0</v>
      </c>
      <c r="E166" s="369"/>
      <c r="G166" s="12"/>
    </row>
    <row r="167" spans="1:7" ht="15.75" customHeight="1" thickBot="1">
      <c r="B167" s="53"/>
      <c r="C167" s="14" t="s">
        <v>6</v>
      </c>
      <c r="D167" s="366">
        <f>'PLOT 5'!D170</f>
        <v>0</v>
      </c>
      <c r="E167" s="369"/>
      <c r="G167" s="12"/>
    </row>
    <row r="168" spans="1:7" ht="15.75" customHeight="1" thickTop="1" thickBot="1">
      <c r="B168" s="53"/>
      <c r="C168" s="14" t="s">
        <v>24</v>
      </c>
      <c r="D168" s="366">
        <f>'PLOT 5'!D171</f>
        <v>0</v>
      </c>
      <c r="E168" s="370">
        <f>SUM(E159:E167)</f>
        <v>2739.2211000000002</v>
      </c>
      <c r="G168" s="12"/>
    </row>
    <row r="169" spans="1:7" ht="15.75" customHeight="1" thickTop="1">
      <c r="B169" s="53"/>
      <c r="C169" s="14"/>
      <c r="D169" s="366">
        <f>'PLOT 5'!D172</f>
        <v>0</v>
      </c>
      <c r="E169" s="374"/>
      <c r="G169" s="12"/>
    </row>
    <row r="170" spans="1:7" ht="17.25" customHeight="1">
      <c r="A170" s="4" t="s">
        <v>67</v>
      </c>
      <c r="B170" s="53"/>
      <c r="C170" s="53"/>
      <c r="D170" s="366">
        <f>'PLOT 5'!D173</f>
        <v>0</v>
      </c>
      <c r="E170" s="369"/>
      <c r="G170" s="12"/>
    </row>
    <row r="171" spans="1:7" ht="15.75" customHeight="1">
      <c r="B171" s="53"/>
      <c r="C171" s="53"/>
      <c r="D171" s="366">
        <f>'PLOT 5'!D174</f>
        <v>0</v>
      </c>
      <c r="E171" s="369"/>
      <c r="G171" s="12"/>
    </row>
    <row r="172" spans="1:7" ht="15.75" customHeight="1">
      <c r="A172" t="s">
        <v>68</v>
      </c>
      <c r="B172" s="53">
        <v>1</v>
      </c>
      <c r="C172" s="53" t="s">
        <v>69</v>
      </c>
      <c r="D172" s="366">
        <f>'PLOT 5'!D175</f>
        <v>15000</v>
      </c>
      <c r="E172" s="369">
        <f>D172*B172</f>
        <v>15000</v>
      </c>
      <c r="G172" s="12"/>
    </row>
    <row r="173" spans="1:7" ht="15.75" customHeight="1">
      <c r="B173" s="53"/>
      <c r="C173" s="53"/>
      <c r="D173" s="366">
        <f>'PLOT 5'!D176</f>
        <v>0</v>
      </c>
      <c r="E173" s="369"/>
      <c r="G173" s="12"/>
    </row>
    <row r="174" spans="1:7" ht="15.75" customHeight="1">
      <c r="A174" t="s">
        <v>252</v>
      </c>
      <c r="B174" s="53">
        <v>1</v>
      </c>
      <c r="C174" s="53" t="s">
        <v>69</v>
      </c>
      <c r="D174" s="366">
        <f>'PLOT 5'!D177</f>
        <v>1000</v>
      </c>
      <c r="E174" s="369">
        <f>D174*B174</f>
        <v>1000</v>
      </c>
      <c r="G174" s="12"/>
    </row>
    <row r="175" spans="1:7" ht="16.5" customHeight="1">
      <c r="B175" s="53"/>
      <c r="C175" s="53"/>
      <c r="D175" s="366">
        <f>'PLOT 5'!D178</f>
        <v>0</v>
      </c>
      <c r="E175" s="369"/>
      <c r="G175" s="12"/>
    </row>
    <row r="176" spans="1:7" ht="15.75" customHeight="1">
      <c r="A176" t="s">
        <v>70</v>
      </c>
      <c r="B176" s="53"/>
      <c r="C176" s="53" t="s">
        <v>69</v>
      </c>
      <c r="D176" s="366">
        <f>'PLOT 5'!D179</f>
        <v>1500</v>
      </c>
      <c r="E176" s="369">
        <f>D176*B176</f>
        <v>0</v>
      </c>
      <c r="G176" s="12"/>
    </row>
    <row r="177" spans="1:7" ht="15.75" customHeight="1">
      <c r="B177" s="53"/>
      <c r="C177" s="53"/>
      <c r="D177" s="366">
        <f>'PLOT 5'!D180</f>
        <v>0</v>
      </c>
      <c r="E177" s="369"/>
      <c r="G177" s="12"/>
    </row>
    <row r="178" spans="1:7" ht="15.75" customHeight="1">
      <c r="A178" t="s">
        <v>71</v>
      </c>
      <c r="B178" s="53">
        <v>1</v>
      </c>
      <c r="C178" s="53" t="s">
        <v>72</v>
      </c>
      <c r="D178" s="366">
        <f>'PLOT 5'!D181</f>
        <v>2500</v>
      </c>
      <c r="E178" s="369">
        <f>D178*B178</f>
        <v>2500</v>
      </c>
      <c r="G178" s="12"/>
    </row>
    <row r="179" spans="1:7" ht="17.25" customHeight="1">
      <c r="B179" s="53"/>
      <c r="C179" s="53"/>
      <c r="D179" s="366">
        <f>'PLOT 5'!D182</f>
        <v>0</v>
      </c>
      <c r="E179" s="369"/>
      <c r="G179" s="12"/>
    </row>
    <row r="180" spans="1:7" ht="17.25" customHeight="1">
      <c r="A180" t="s">
        <v>73</v>
      </c>
      <c r="B180" s="53">
        <v>1</v>
      </c>
      <c r="C180" s="53" t="s">
        <v>72</v>
      </c>
      <c r="D180" s="366">
        <f>'PLOT 5'!D183</f>
        <v>1000</v>
      </c>
      <c r="E180" s="369">
        <f>D180*B180</f>
        <v>1000</v>
      </c>
      <c r="G180" s="12"/>
    </row>
    <row r="181" spans="1:7" ht="17.25" customHeight="1">
      <c r="B181" s="53"/>
      <c r="C181" s="53"/>
      <c r="D181" s="366">
        <f>'PLOT 5'!D184</f>
        <v>0</v>
      </c>
      <c r="E181" s="369"/>
      <c r="G181" s="12"/>
    </row>
    <row r="182" spans="1:7" ht="17.25" customHeight="1" thickBot="1">
      <c r="B182" s="53"/>
      <c r="C182" s="14" t="s">
        <v>67</v>
      </c>
      <c r="D182" s="366">
        <f>'PLOT 5'!D185</f>
        <v>0</v>
      </c>
      <c r="E182" s="369"/>
      <c r="G182" s="12"/>
    </row>
    <row r="183" spans="1:7" ht="15.75" customHeight="1" thickTop="1" thickBot="1">
      <c r="B183" s="53"/>
      <c r="C183" s="14" t="s">
        <v>24</v>
      </c>
      <c r="D183" s="366">
        <f>'PLOT 5'!D186</f>
        <v>0</v>
      </c>
      <c r="E183" s="370">
        <f>SUM(E172:E182)</f>
        <v>19500</v>
      </c>
      <c r="G183" s="12"/>
    </row>
    <row r="184" spans="1:7" ht="15.75" customHeight="1" thickTop="1">
      <c r="B184" s="53"/>
      <c r="C184" s="53"/>
      <c r="D184" s="366">
        <f>'PLOT 5'!D187</f>
        <v>0</v>
      </c>
      <c r="E184" s="369"/>
      <c r="G184" s="12"/>
    </row>
    <row r="185" spans="1:7" ht="17.25" customHeight="1">
      <c r="A185" s="4" t="s">
        <v>74</v>
      </c>
      <c r="B185" s="53"/>
      <c r="C185" s="53"/>
      <c r="D185" s="366">
        <f>'PLOT 5'!D188</f>
        <v>0</v>
      </c>
      <c r="E185" s="369"/>
      <c r="G185" s="12"/>
    </row>
    <row r="186" spans="1:7" ht="15.75" customHeight="1">
      <c r="B186" s="53"/>
      <c r="C186" s="53"/>
      <c r="D186" s="366">
        <f>'PLOT 5'!D189</f>
        <v>0</v>
      </c>
      <c r="E186" s="369"/>
      <c r="G186" s="14"/>
    </row>
    <row r="187" spans="1:7" ht="15.75" customHeight="1">
      <c r="A187" t="s">
        <v>75</v>
      </c>
      <c r="B187" s="53">
        <v>1</v>
      </c>
      <c r="C187" s="53" t="s">
        <v>1</v>
      </c>
      <c r="D187" s="366">
        <f>'PLOT 5'!D190</f>
        <v>2500</v>
      </c>
      <c r="E187" s="369">
        <f>D187*B187</f>
        <v>2500</v>
      </c>
      <c r="G187" s="12"/>
    </row>
    <row r="188" spans="1:7" ht="16.5" customHeight="1">
      <c r="B188" s="53"/>
      <c r="C188" s="53"/>
      <c r="D188" s="366">
        <f>'PLOT 5'!D191</f>
        <v>0</v>
      </c>
      <c r="E188" s="369"/>
      <c r="G188" s="12"/>
    </row>
    <row r="189" spans="1:7" ht="16.5" customHeight="1">
      <c r="A189" t="s">
        <v>247</v>
      </c>
      <c r="B189" s="53">
        <v>1</v>
      </c>
      <c r="C189" s="53" t="s">
        <v>1</v>
      </c>
      <c r="D189" s="366">
        <f>'PLOT 5'!D192</f>
        <v>1500</v>
      </c>
      <c r="E189" s="369">
        <f>D189*B189</f>
        <v>1500</v>
      </c>
      <c r="G189" s="12"/>
    </row>
    <row r="190" spans="1:7" ht="16.5" customHeight="1">
      <c r="B190" s="53"/>
      <c r="C190" s="53"/>
      <c r="D190" s="366">
        <f>'PLOT 5'!D193</f>
        <v>0</v>
      </c>
      <c r="E190" s="369"/>
      <c r="G190" s="12"/>
    </row>
    <row r="191" spans="1:7" ht="16.5" customHeight="1">
      <c r="A191" t="s">
        <v>76</v>
      </c>
      <c r="B191" s="53">
        <v>1</v>
      </c>
      <c r="C191" s="53" t="s">
        <v>72</v>
      </c>
      <c r="D191" s="366">
        <f>'PLOT 5'!D194</f>
        <v>500</v>
      </c>
      <c r="E191" s="369">
        <f>D191*B191</f>
        <v>500</v>
      </c>
      <c r="G191" s="12"/>
    </row>
    <row r="192" spans="1:7" ht="16.5" customHeight="1">
      <c r="B192" s="53"/>
      <c r="C192" s="53"/>
      <c r="D192" s="366">
        <f>'PLOT 5'!D195</f>
        <v>0</v>
      </c>
      <c r="E192" s="369"/>
      <c r="G192" s="12"/>
    </row>
    <row r="193" spans="1:7" ht="16.5" customHeight="1" thickBot="1">
      <c r="B193" s="53"/>
      <c r="C193" s="14" t="s">
        <v>74</v>
      </c>
      <c r="D193" s="366">
        <f>'PLOT 5'!D196</f>
        <v>0</v>
      </c>
      <c r="E193" s="369"/>
      <c r="G193" s="12"/>
    </row>
    <row r="194" spans="1:7" ht="15.75" customHeight="1" thickTop="1" thickBot="1">
      <c r="B194" s="53"/>
      <c r="C194" s="14" t="s">
        <v>24</v>
      </c>
      <c r="D194" s="366">
        <f>'PLOT 5'!D197</f>
        <v>0</v>
      </c>
      <c r="E194" s="370">
        <f>SUM(E187:E193)</f>
        <v>4500</v>
      </c>
      <c r="G194" s="12"/>
    </row>
    <row r="195" spans="1:7" ht="15.75" customHeight="1" thickTop="1">
      <c r="B195" s="53"/>
      <c r="C195" s="53"/>
      <c r="D195" s="366">
        <f>'PLOT 5'!D198</f>
        <v>0</v>
      </c>
      <c r="E195" s="369"/>
      <c r="G195" s="12"/>
    </row>
    <row r="196" spans="1:7" ht="17.25" customHeight="1">
      <c r="A196" s="4" t="s">
        <v>77</v>
      </c>
      <c r="B196" s="53"/>
      <c r="C196" s="53"/>
      <c r="D196" s="366">
        <f>'PLOT 5'!D199</f>
        <v>0</v>
      </c>
      <c r="E196" s="369"/>
      <c r="G196" s="12"/>
    </row>
    <row r="197" spans="1:7" ht="15.75" customHeight="1">
      <c r="B197" s="53"/>
      <c r="C197" s="53"/>
      <c r="D197" s="366">
        <f>'PLOT 5'!D200</f>
        <v>0</v>
      </c>
      <c r="E197" s="369"/>
      <c r="G197" s="12"/>
    </row>
    <row r="198" spans="1:7" ht="15.75" customHeight="1">
      <c r="A198" t="s">
        <v>78</v>
      </c>
      <c r="B198" s="13">
        <v>96</v>
      </c>
      <c r="C198" s="53" t="s">
        <v>23</v>
      </c>
      <c r="D198" s="366">
        <f>'PLOT 5'!D201</f>
        <v>80.144400000000005</v>
      </c>
      <c r="E198" s="369">
        <f t="shared" ref="E198:E201" si="1">D198*B198</f>
        <v>7693.8624</v>
      </c>
      <c r="G198" s="12"/>
    </row>
    <row r="199" spans="1:7" ht="15.75" customHeight="1">
      <c r="A199" t="s">
        <v>79</v>
      </c>
      <c r="B199" s="13">
        <v>96</v>
      </c>
      <c r="C199" s="53" t="str">
        <f>C198</f>
        <v>m2</v>
      </c>
      <c r="D199" s="366">
        <f>'PLOT 5'!D202</f>
        <v>113.53789999999999</v>
      </c>
      <c r="E199" s="369">
        <f t="shared" si="1"/>
        <v>10899.6384</v>
      </c>
      <c r="G199" s="12"/>
    </row>
    <row r="200" spans="1:7" ht="17.25" customHeight="1">
      <c r="A200" t="s">
        <v>80</v>
      </c>
      <c r="B200" s="53">
        <v>1</v>
      </c>
      <c r="C200" s="53" t="s">
        <v>81</v>
      </c>
      <c r="D200" s="366" t="str">
        <f>'PLOT 5'!D203</f>
        <v>inc</v>
      </c>
      <c r="E200" s="369" t="e">
        <f t="shared" si="1"/>
        <v>#VALUE!</v>
      </c>
      <c r="G200" s="12"/>
    </row>
    <row r="201" spans="1:7" ht="15.75" customHeight="1">
      <c r="A201" t="s">
        <v>258</v>
      </c>
      <c r="B201" s="53">
        <v>1</v>
      </c>
      <c r="C201" s="53" t="s">
        <v>81</v>
      </c>
      <c r="D201" s="366">
        <f>'PLOT 5'!D204</f>
        <v>3137.65326</v>
      </c>
      <c r="E201" s="369">
        <f t="shared" si="1"/>
        <v>3137.65326</v>
      </c>
      <c r="G201" s="12"/>
    </row>
    <row r="202" spans="1:7" ht="15.75" customHeight="1">
      <c r="B202" s="53"/>
      <c r="C202" s="53"/>
      <c r="D202" s="366">
        <f>'PLOT 5'!D205</f>
        <v>0</v>
      </c>
      <c r="E202" s="369"/>
      <c r="G202" s="12"/>
    </row>
    <row r="203" spans="1:7" ht="16.5" customHeight="1">
      <c r="B203" s="53"/>
      <c r="C203" s="53"/>
      <c r="D203" s="366">
        <f>'PLOT 5'!D206</f>
        <v>0</v>
      </c>
      <c r="E203" s="369"/>
      <c r="G203" s="12"/>
    </row>
    <row r="204" spans="1:7" ht="15.75" customHeight="1" thickBot="1">
      <c r="B204" s="53"/>
      <c r="C204" s="14" t="s">
        <v>82</v>
      </c>
      <c r="D204" s="366">
        <f>'PLOT 5'!D207</f>
        <v>0</v>
      </c>
      <c r="E204" s="369"/>
      <c r="G204" s="12"/>
    </row>
    <row r="205" spans="1:7" ht="15.75" customHeight="1" thickTop="1" thickBot="1">
      <c r="B205" s="53"/>
      <c r="C205" s="14" t="s">
        <v>24</v>
      </c>
      <c r="D205" s="366">
        <f>'PLOT 5'!D208</f>
        <v>0</v>
      </c>
      <c r="E205" s="370" t="e">
        <f>SUM(E198:E204)</f>
        <v>#VALUE!</v>
      </c>
      <c r="G205" s="12"/>
    </row>
    <row r="206" spans="1:7" ht="15.75" customHeight="1" thickTop="1">
      <c r="B206" s="53"/>
      <c r="C206" s="53"/>
      <c r="D206" s="366">
        <f>'PLOT 5'!D209</f>
        <v>0</v>
      </c>
      <c r="E206" s="369"/>
      <c r="G206" s="12"/>
    </row>
    <row r="207" spans="1:7" ht="15.75" customHeight="1" thickBot="1">
      <c r="B207" s="53"/>
      <c r="C207" s="53"/>
      <c r="D207" s="366">
        <f>'PLOT 5'!D210</f>
        <v>0</v>
      </c>
      <c r="E207" s="369"/>
      <c r="G207" s="12"/>
    </row>
    <row r="208" spans="1:7" ht="15.75" customHeight="1" thickTop="1" thickBot="1">
      <c r="B208" s="53"/>
      <c r="C208" s="53"/>
      <c r="D208" s="366" t="str">
        <f>'PLOT 5'!D211</f>
        <v>Construction Cost</v>
      </c>
      <c r="E208" s="370" t="e">
        <f>E205+E194+E183+E168+E154+E144+E129+E118+E107+E90+E62+E72+E37+E23+E30</f>
        <v>#VALUE!</v>
      </c>
      <c r="G208" s="12"/>
    </row>
    <row r="209" spans="1:7" ht="15.75" customHeight="1" thickTop="1">
      <c r="B209" s="53"/>
      <c r="C209" s="53"/>
      <c r="D209" s="366"/>
      <c r="E209" s="369"/>
      <c r="G209" s="12"/>
    </row>
    <row r="210" spans="1:7" ht="15.75" customHeight="1">
      <c r="B210" s="53"/>
      <c r="C210" s="53"/>
      <c r="D210" s="366"/>
      <c r="E210" s="369"/>
      <c r="G210" s="12"/>
    </row>
    <row r="211" spans="1:7" ht="15.75" customHeight="1">
      <c r="B211" s="53"/>
      <c r="C211" s="53"/>
      <c r="D211" s="366"/>
      <c r="E211" s="369"/>
      <c r="G211" s="12"/>
    </row>
    <row r="212" spans="1:7" ht="15.75" customHeight="1" thickBot="1">
      <c r="B212" s="53"/>
      <c r="C212" s="14"/>
      <c r="D212" s="366"/>
      <c r="E212" s="369"/>
      <c r="G212" s="12"/>
    </row>
    <row r="213" spans="1:7" ht="15.75" customHeight="1" thickTop="1" thickBot="1">
      <c r="B213" s="53"/>
      <c r="C213" s="14"/>
      <c r="D213" s="366"/>
      <c r="E213" s="370"/>
      <c r="G213" s="12"/>
    </row>
    <row r="214" spans="1:7" ht="15.75" customHeight="1" thickTop="1">
      <c r="B214" s="53"/>
      <c r="C214" s="53"/>
      <c r="D214" s="366"/>
      <c r="E214" s="369"/>
      <c r="G214" s="12"/>
    </row>
    <row r="215" spans="1:7" ht="15.75" customHeight="1">
      <c r="A215" s="4"/>
      <c r="B215" s="53"/>
      <c r="C215" s="53"/>
      <c r="D215" s="366"/>
      <c r="E215" s="369"/>
      <c r="G215" s="12"/>
    </row>
    <row r="216" spans="1:7" ht="15.75" customHeight="1">
      <c r="B216" s="53"/>
      <c r="C216" s="53"/>
      <c r="D216" s="366"/>
      <c r="E216" s="369"/>
      <c r="G216" s="12"/>
    </row>
    <row r="217" spans="1:7" ht="16.5" customHeight="1">
      <c r="B217" s="53"/>
      <c r="C217" s="53"/>
      <c r="D217" s="366"/>
      <c r="E217" s="369"/>
      <c r="G217" s="12"/>
    </row>
    <row r="218" spans="1:7" ht="15.75" customHeight="1">
      <c r="B218" s="53"/>
      <c r="C218" s="53"/>
      <c r="D218" s="366"/>
      <c r="E218" s="369"/>
      <c r="G218" s="12"/>
    </row>
    <row r="219" spans="1:7" ht="15.75" customHeight="1">
      <c r="B219" s="53"/>
      <c r="C219" s="53"/>
      <c r="D219" s="366"/>
      <c r="E219" s="369"/>
      <c r="G219" s="12"/>
    </row>
    <row r="220" spans="1:7" ht="15.75" customHeight="1">
      <c r="B220" s="53"/>
      <c r="C220" s="53"/>
      <c r="D220" s="366"/>
      <c r="E220" s="369"/>
      <c r="G220" s="12"/>
    </row>
    <row r="221" spans="1:7" ht="15.75" customHeight="1">
      <c r="B221" s="53"/>
      <c r="C221" s="53"/>
      <c r="D221" s="369"/>
      <c r="E221" s="369"/>
      <c r="G221" s="12"/>
    </row>
    <row r="222" spans="1:7" ht="15.75" customHeight="1" thickBot="1">
      <c r="B222" s="53"/>
      <c r="C222" s="14"/>
      <c r="D222" s="369"/>
      <c r="E222" s="369"/>
      <c r="G222" s="12"/>
    </row>
    <row r="223" spans="1:7" ht="15.75" customHeight="1" thickTop="1" thickBot="1">
      <c r="B223" s="53"/>
      <c r="C223" s="14"/>
      <c r="D223" s="369"/>
      <c r="E223" s="370"/>
      <c r="G223" s="12"/>
    </row>
    <row r="224" spans="1:7" ht="15.75" customHeight="1" thickTop="1">
      <c r="B224" s="53"/>
      <c r="C224" s="53"/>
      <c r="D224" s="369"/>
      <c r="E224" s="369"/>
      <c r="G224" s="12"/>
    </row>
    <row r="225" spans="2:7" ht="15.75" customHeight="1" thickBot="1">
      <c r="B225" s="53"/>
      <c r="C225" s="53"/>
      <c r="D225" s="369"/>
      <c r="E225" s="369"/>
      <c r="G225" s="12"/>
    </row>
    <row r="226" spans="2:7" ht="15.75" customHeight="1" thickTop="1" thickBot="1">
      <c r="B226" s="53"/>
      <c r="C226" s="53"/>
      <c r="D226" s="374"/>
      <c r="E226" s="370"/>
      <c r="G226" s="12"/>
    </row>
    <row r="227" spans="2:7" ht="15.75" customHeight="1" thickTop="1">
      <c r="B227" s="53"/>
      <c r="C227" s="53"/>
      <c r="D227" s="374"/>
      <c r="E227" s="369"/>
      <c r="G227" s="12"/>
    </row>
    <row r="228" spans="2:7" ht="16.5" customHeight="1">
      <c r="G228" s="12"/>
    </row>
    <row r="229" spans="2:7" ht="15.75" customHeight="1">
      <c r="G229" s="12"/>
    </row>
    <row r="230" spans="2:7" ht="15.75" customHeight="1"/>
    <row r="231" spans="2:7" ht="15.75" customHeight="1"/>
    <row r="232" spans="2:7" ht="17.25" customHeight="1"/>
    <row r="233" spans="2:7" ht="15.75" customHeight="1"/>
    <row r="234" spans="2:7" ht="15.75" customHeight="1"/>
    <row r="235" spans="2:7" ht="15.75" customHeight="1"/>
    <row r="236" spans="2:7" ht="15.75" customHeight="1"/>
    <row r="237" spans="2:7" ht="15.75" customHeight="1"/>
    <row r="238" spans="2:7" ht="16.5" customHeight="1"/>
    <row r="239" spans="2:7" ht="15.75" customHeight="1"/>
    <row r="240" spans="2:7" ht="15.75" customHeight="1"/>
    <row r="241" ht="16.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sheetData>
  <mergeCells count="1">
    <mergeCell ref="D1:E4"/>
  </mergeCells>
  <pageMargins left="0.7" right="0.7" top="0.75" bottom="0.75" header="0" footer="0"/>
  <pageSetup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20911-5C89-BF42-BCDD-298527054FEC}">
  <sheetPr>
    <tabColor theme="5" tint="0.79998168889431442"/>
  </sheetPr>
  <dimension ref="A1:G1021"/>
  <sheetViews>
    <sheetView view="pageBreakPreview" zoomScaleNormal="10" zoomScaleSheetLayoutView="100" workbookViewId="0">
      <selection activeCell="A4" sqref="A4"/>
    </sheetView>
  </sheetViews>
  <sheetFormatPr defaultColWidth="14.453125" defaultRowHeight="15" customHeight="1"/>
  <cols>
    <col min="1" max="1" width="40.1796875" customWidth="1"/>
    <col min="2" max="3" width="11.453125" customWidth="1"/>
    <col min="4" max="5" width="11.453125" style="377" customWidth="1"/>
    <col min="6" max="7" width="11.453125" customWidth="1"/>
  </cols>
  <sheetData>
    <row r="1" spans="1:7" ht="14.5">
      <c r="D1" s="690"/>
      <c r="E1" s="691"/>
    </row>
    <row r="2" spans="1:7" ht="14.5">
      <c r="A2" s="17"/>
      <c r="D2" s="691"/>
      <c r="E2" s="691"/>
    </row>
    <row r="3" spans="1:7" ht="14.5">
      <c r="A3" s="18" t="s">
        <v>356</v>
      </c>
      <c r="D3" s="691"/>
      <c r="E3" s="691"/>
    </row>
    <row r="4" spans="1:7" ht="15.75" customHeight="1" thickBot="1">
      <c r="B4" s="53"/>
      <c r="C4" s="53"/>
      <c r="D4" s="692"/>
      <c r="E4" s="692"/>
    </row>
    <row r="5" spans="1:7" ht="16.5" customHeight="1" thickTop="1" thickBot="1">
      <c r="A5" s="47" t="s">
        <v>8</v>
      </c>
      <c r="B5" s="11" t="s">
        <v>9</v>
      </c>
      <c r="C5" s="11" t="s">
        <v>10</v>
      </c>
      <c r="D5" s="367" t="s">
        <v>11</v>
      </c>
      <c r="E5" s="368" t="s">
        <v>12</v>
      </c>
    </row>
    <row r="6" spans="1:7" ht="15.75" customHeight="1" thickTop="1">
      <c r="B6" s="53"/>
      <c r="C6" s="53"/>
      <c r="D6" s="366"/>
      <c r="E6" s="369"/>
      <c r="G6" s="12"/>
    </row>
    <row r="7" spans="1:7" ht="17.25" customHeight="1">
      <c r="A7" t="s">
        <v>13</v>
      </c>
      <c r="B7" s="13">
        <v>30</v>
      </c>
      <c r="C7" s="49" t="s">
        <v>14</v>
      </c>
      <c r="D7" s="366">
        <f>'PLOT 5'!D7</f>
        <v>138.34450000000001</v>
      </c>
      <c r="E7" s="369">
        <f>D7*B7</f>
        <v>4150.335</v>
      </c>
      <c r="G7" s="12"/>
    </row>
    <row r="8" spans="1:7" ht="14.5">
      <c r="A8" t="s">
        <v>15</v>
      </c>
      <c r="B8" s="53"/>
      <c r="C8" s="53"/>
      <c r="D8" s="366">
        <f>'PLOT 5'!D8</f>
        <v>0</v>
      </c>
      <c r="E8" s="369"/>
      <c r="G8" s="12"/>
    </row>
    <row r="9" spans="1:7" ht="14.5">
      <c r="A9" t="s">
        <v>16</v>
      </c>
      <c r="B9" s="53"/>
      <c r="C9" s="53"/>
      <c r="D9" s="366">
        <f>'PLOT 5'!D9</f>
        <v>0</v>
      </c>
      <c r="E9" s="369"/>
      <c r="G9" s="12"/>
    </row>
    <row r="10" spans="1:7" ht="14.5">
      <c r="B10" s="53"/>
      <c r="C10" s="53"/>
      <c r="D10" s="366">
        <f>'PLOT 5'!D12</f>
        <v>212.35403699999998</v>
      </c>
      <c r="E10" s="369"/>
      <c r="G10" s="12"/>
    </row>
    <row r="11" spans="1:7" ht="14.5">
      <c r="A11" t="s">
        <v>17</v>
      </c>
      <c r="B11" s="51">
        <f>B7*0.3</f>
        <v>9</v>
      </c>
      <c r="C11" s="53" t="s">
        <v>18</v>
      </c>
      <c r="D11" s="366">
        <f>'PLOT 5'!D16</f>
        <v>34.3476</v>
      </c>
      <c r="E11" s="369">
        <f>D11*B11</f>
        <v>309.1284</v>
      </c>
      <c r="G11" s="12"/>
    </row>
    <row r="12" spans="1:7" ht="14.5">
      <c r="A12" t="s">
        <v>19</v>
      </c>
      <c r="B12" s="53"/>
      <c r="C12" s="53"/>
      <c r="D12" s="366">
        <f>'PLOT 5'!D17</f>
        <v>0</v>
      </c>
      <c r="E12" s="369"/>
      <c r="G12" s="12"/>
    </row>
    <row r="13" spans="1:7" ht="14.5">
      <c r="B13" s="53"/>
      <c r="C13" s="53"/>
      <c r="D13" s="366">
        <f>'PLOT 5'!D18</f>
        <v>0</v>
      </c>
      <c r="E13" s="369"/>
      <c r="G13" s="12"/>
    </row>
    <row r="14" spans="1:7" ht="14.5">
      <c r="A14" t="s">
        <v>245</v>
      </c>
      <c r="B14" s="53">
        <v>19</v>
      </c>
      <c r="C14" s="53" t="s">
        <v>14</v>
      </c>
      <c r="D14" s="366">
        <f>'PLOT 5'!D19</f>
        <v>34.3476</v>
      </c>
      <c r="E14" s="369">
        <f>D14*B14</f>
        <v>652.60439999999994</v>
      </c>
      <c r="G14" s="12"/>
    </row>
    <row r="15" spans="1:7" ht="14.5">
      <c r="B15" s="53"/>
      <c r="C15" s="53"/>
      <c r="D15" s="366">
        <f>'PLOT 5'!D20</f>
        <v>0</v>
      </c>
      <c r="E15" s="369"/>
      <c r="G15" s="12"/>
    </row>
    <row r="16" spans="1:7" ht="14.5">
      <c r="A16" t="s">
        <v>17</v>
      </c>
      <c r="B16" s="13">
        <f>B14*0.3</f>
        <v>5.7</v>
      </c>
      <c r="C16" s="53"/>
      <c r="D16" s="366" t="e">
        <f>'PLOT 5'!#REF!</f>
        <v>#REF!</v>
      </c>
      <c r="E16" s="369"/>
      <c r="G16" s="12"/>
    </row>
    <row r="17" spans="1:7" ht="14.5">
      <c r="B17" s="53"/>
      <c r="C17" s="53"/>
      <c r="D17" s="366" t="e">
        <f>'PLOT 5'!#REF!</f>
        <v>#REF!</v>
      </c>
      <c r="E17" s="369"/>
      <c r="G17" s="12"/>
    </row>
    <row r="18" spans="1:7" ht="17.25" customHeight="1">
      <c r="A18" s="48" t="s">
        <v>253</v>
      </c>
      <c r="B18" s="54">
        <v>48</v>
      </c>
      <c r="C18" s="49" t="s">
        <v>18</v>
      </c>
      <c r="D18" s="366">
        <f>'PLOT 5'!D21</f>
        <v>69.677922999999993</v>
      </c>
      <c r="E18" s="369">
        <f>D18*B18</f>
        <v>3344.5403039999997</v>
      </c>
      <c r="G18" s="12"/>
    </row>
    <row r="19" spans="1:7" ht="14.5">
      <c r="B19" s="54"/>
      <c r="C19" s="53"/>
      <c r="D19" s="366">
        <f>'PLOT 5'!D22</f>
        <v>0</v>
      </c>
      <c r="E19" s="369"/>
      <c r="G19" s="12"/>
    </row>
    <row r="20" spans="1:7" ht="16.5">
      <c r="A20" t="s">
        <v>22</v>
      </c>
      <c r="B20" s="51">
        <v>48</v>
      </c>
      <c r="C20" s="53" t="s">
        <v>23</v>
      </c>
      <c r="D20" s="366">
        <f>'PLOT 5'!D23</f>
        <v>25.7607</v>
      </c>
      <c r="E20" s="369">
        <f>D20*B20</f>
        <v>1236.5136</v>
      </c>
      <c r="G20" s="12"/>
    </row>
    <row r="21" spans="1:7" ht="14.5">
      <c r="B21" s="53"/>
      <c r="C21" s="53"/>
      <c r="D21" s="366">
        <f>'PLOT 5'!D24</f>
        <v>0</v>
      </c>
      <c r="E21" s="369"/>
      <c r="G21" s="12"/>
    </row>
    <row r="22" spans="1:7" ht="17.25" customHeight="1" thickBot="1">
      <c r="B22" s="53"/>
      <c r="C22" s="14" t="s">
        <v>8</v>
      </c>
      <c r="D22" s="366">
        <f>'PLOT 5'!D25</f>
        <v>0</v>
      </c>
      <c r="E22" s="369"/>
      <c r="G22" s="12"/>
    </row>
    <row r="23" spans="1:7" ht="15.5" thickTop="1" thickBot="1">
      <c r="B23" s="53"/>
      <c r="C23" s="14" t="s">
        <v>24</v>
      </c>
      <c r="D23" s="366">
        <f>'PLOT 5'!D26</f>
        <v>0</v>
      </c>
      <c r="E23" s="370">
        <f>SUM(E7:E22)</f>
        <v>9693.1217039999992</v>
      </c>
      <c r="G23" s="12"/>
    </row>
    <row r="24" spans="1:7" ht="15.75" customHeight="1" thickTop="1">
      <c r="B24" s="53"/>
      <c r="C24" s="53"/>
      <c r="D24" s="366">
        <f>'PLOT 5'!D27</f>
        <v>0</v>
      </c>
      <c r="E24" s="369"/>
      <c r="G24" s="12"/>
    </row>
    <row r="25" spans="1:7" ht="16.5" customHeight="1">
      <c r="A25" s="50" t="s">
        <v>190</v>
      </c>
      <c r="B25" s="54"/>
      <c r="C25" s="54"/>
      <c r="D25" s="366">
        <f>'PLOT 5'!D28</f>
        <v>0</v>
      </c>
      <c r="E25" s="371"/>
      <c r="G25" s="12"/>
    </row>
    <row r="26" spans="1:7" ht="15.75" customHeight="1">
      <c r="A26" s="50"/>
      <c r="B26" s="54"/>
      <c r="C26" s="54"/>
      <c r="D26" s="366">
        <f>'PLOT 5'!D29</f>
        <v>0</v>
      </c>
      <c r="E26" s="371"/>
      <c r="G26" s="12"/>
    </row>
    <row r="27" spans="1:7" ht="15.75" customHeight="1">
      <c r="A27" s="55" t="s">
        <v>242</v>
      </c>
      <c r="B27" s="51">
        <v>160</v>
      </c>
      <c r="C27" s="54" t="s">
        <v>23</v>
      </c>
      <c r="D27" s="366">
        <f>'PLOT 5'!D30</f>
        <v>0</v>
      </c>
      <c r="E27" s="371">
        <f>D27*B27</f>
        <v>0</v>
      </c>
      <c r="G27" s="12"/>
    </row>
    <row r="28" spans="1:7" ht="15.75" customHeight="1">
      <c r="A28" s="55"/>
      <c r="B28" s="54"/>
      <c r="C28" s="54"/>
      <c r="D28" s="366">
        <f>'PLOT 5'!D31</f>
        <v>0</v>
      </c>
      <c r="E28" s="371"/>
      <c r="G28" s="12"/>
    </row>
    <row r="29" spans="1:7" ht="15.75" customHeight="1" thickBot="1">
      <c r="A29" s="55"/>
      <c r="B29" s="54"/>
      <c r="C29" s="52" t="s">
        <v>190</v>
      </c>
      <c r="D29" s="366">
        <f>'PLOT 5'!D32</f>
        <v>0</v>
      </c>
      <c r="E29" s="371"/>
      <c r="G29" s="12"/>
    </row>
    <row r="30" spans="1:7" ht="15.75" customHeight="1" thickTop="1" thickBot="1">
      <c r="A30" s="55"/>
      <c r="B30" s="54"/>
      <c r="C30" s="52" t="s">
        <v>24</v>
      </c>
      <c r="D30" s="366">
        <f>'PLOT 5'!D33</f>
        <v>0</v>
      </c>
      <c r="E30" s="370">
        <f>SUM(E27:E28)</f>
        <v>0</v>
      </c>
      <c r="G30" s="12"/>
    </row>
    <row r="31" spans="1:7" ht="15.75" customHeight="1" thickTop="1">
      <c r="A31" s="50"/>
      <c r="B31" s="54"/>
      <c r="C31" s="54"/>
      <c r="D31" s="366">
        <f>'PLOT 5'!D34</f>
        <v>0</v>
      </c>
      <c r="E31" s="371"/>
      <c r="G31" s="12"/>
    </row>
    <row r="32" spans="1:7" ht="15.75" customHeight="1">
      <c r="A32" s="47" t="s">
        <v>25</v>
      </c>
      <c r="B32" s="53"/>
      <c r="C32" s="53"/>
      <c r="D32" s="366">
        <f>'PLOT 5'!D35</f>
        <v>0</v>
      </c>
      <c r="E32" s="369"/>
      <c r="G32" s="12"/>
    </row>
    <row r="33" spans="1:7" ht="15.75" customHeight="1">
      <c r="A33" s="47"/>
      <c r="B33" s="53"/>
      <c r="C33" s="53"/>
      <c r="D33" s="366">
        <f>'PLOT 5'!D36</f>
        <v>0</v>
      </c>
      <c r="E33" s="369"/>
      <c r="G33" s="12"/>
    </row>
    <row r="34" spans="1:7" ht="15.75" customHeight="1">
      <c r="A34" t="s">
        <v>26</v>
      </c>
      <c r="B34" s="51">
        <v>45</v>
      </c>
      <c r="C34" s="53" t="s">
        <v>23</v>
      </c>
      <c r="D34" s="366">
        <f>'PLOT 5'!D37</f>
        <v>82.052599999999998</v>
      </c>
      <c r="E34" s="369">
        <f>D34*B34</f>
        <v>3692.3669999999997</v>
      </c>
      <c r="G34" s="12"/>
    </row>
    <row r="35" spans="1:7" ht="15.75" customHeight="1">
      <c r="B35" s="53"/>
      <c r="C35" s="53"/>
      <c r="D35" s="366">
        <f>'PLOT 5'!D38</f>
        <v>0</v>
      </c>
      <c r="E35" s="369"/>
      <c r="G35" s="12"/>
    </row>
    <row r="36" spans="1:7" ht="15.75" customHeight="1" thickBot="1">
      <c r="B36" s="53"/>
      <c r="C36" s="14" t="s">
        <v>25</v>
      </c>
      <c r="D36" s="366">
        <f>'PLOT 5'!D39</f>
        <v>0</v>
      </c>
      <c r="E36" s="369"/>
      <c r="G36" s="12"/>
    </row>
    <row r="37" spans="1:7" ht="17.25" customHeight="1" thickTop="1" thickBot="1">
      <c r="B37" s="53"/>
      <c r="C37" s="14" t="s">
        <v>24</v>
      </c>
      <c r="D37" s="366">
        <f>'PLOT 5'!D40</f>
        <v>0</v>
      </c>
      <c r="E37" s="370">
        <f>SUM(E34:E35)</f>
        <v>3692.3669999999997</v>
      </c>
      <c r="G37" s="12"/>
    </row>
    <row r="38" spans="1:7" ht="15.75" customHeight="1" thickTop="1">
      <c r="B38" s="53"/>
      <c r="C38" s="14"/>
      <c r="D38" s="366">
        <f>'PLOT 5'!D41</f>
        <v>0</v>
      </c>
      <c r="E38" s="373"/>
      <c r="G38" s="12"/>
    </row>
    <row r="39" spans="1:7" ht="15.75" customHeight="1">
      <c r="A39" s="4" t="s">
        <v>241</v>
      </c>
      <c r="B39" s="53"/>
      <c r="C39" s="53"/>
      <c r="D39" s="366">
        <f>'PLOT 5'!D42</f>
        <v>0</v>
      </c>
      <c r="E39" s="369"/>
      <c r="G39" s="12"/>
    </row>
    <row r="40" spans="1:7" ht="16.5" customHeight="1">
      <c r="B40" s="53"/>
      <c r="C40" s="53"/>
      <c r="D40" s="366">
        <f>'PLOT 5'!D43</f>
        <v>0</v>
      </c>
      <c r="E40" s="369"/>
      <c r="G40" s="12"/>
    </row>
    <row r="41" spans="1:7" ht="15.75" customHeight="1">
      <c r="A41" t="s">
        <v>30</v>
      </c>
      <c r="B41" s="13">
        <v>71</v>
      </c>
      <c r="C41" s="53" t="s">
        <v>23</v>
      </c>
      <c r="D41" s="366">
        <f>'PLOT 5'!D44</f>
        <v>276.68900000000002</v>
      </c>
      <c r="E41" s="369">
        <f>D41*B41</f>
        <v>19644.919000000002</v>
      </c>
      <c r="G41" s="12"/>
    </row>
    <row r="42" spans="1:7" ht="15.75" customHeight="1">
      <c r="A42" s="48" t="s">
        <v>254</v>
      </c>
      <c r="B42" s="53"/>
      <c r="C42" s="53"/>
      <c r="D42" s="366">
        <f>'PLOT 5'!D45</f>
        <v>0</v>
      </c>
      <c r="E42" s="369"/>
      <c r="G42" s="12"/>
    </row>
    <row r="43" spans="1:7" ht="15.75" customHeight="1">
      <c r="B43" s="53"/>
      <c r="C43" s="53"/>
      <c r="D43" s="366">
        <f>'PLOT 5'!D46</f>
        <v>0</v>
      </c>
      <c r="E43" s="369"/>
      <c r="G43" s="12"/>
    </row>
    <row r="44" spans="1:7" ht="15.75" customHeight="1">
      <c r="A44" t="s">
        <v>31</v>
      </c>
      <c r="B44" s="53">
        <v>45</v>
      </c>
      <c r="C44" s="53" t="s">
        <v>23</v>
      </c>
      <c r="D44" s="366">
        <f>'PLOT 5'!D47</f>
        <v>5.2475499999999995</v>
      </c>
      <c r="E44" s="369">
        <f>D44*B44</f>
        <v>236.13974999999996</v>
      </c>
      <c r="G44" s="12"/>
    </row>
    <row r="45" spans="1:7" ht="15.75" customHeight="1">
      <c r="B45" s="53"/>
      <c r="C45" s="53"/>
      <c r="D45" s="366">
        <f>'PLOT 5'!D48</f>
        <v>0</v>
      </c>
      <c r="E45" s="369"/>
      <c r="G45" s="12"/>
    </row>
    <row r="46" spans="1:7" ht="15.75" customHeight="1">
      <c r="A46" t="s">
        <v>32</v>
      </c>
      <c r="B46" s="54">
        <v>71</v>
      </c>
      <c r="C46" s="53" t="s">
        <v>23</v>
      </c>
      <c r="D46" s="366" t="str">
        <f>'PLOT 5'!D49</f>
        <v>inc</v>
      </c>
      <c r="E46" s="369" t="e">
        <f>D46*B46</f>
        <v>#VALUE!</v>
      </c>
      <c r="G46" s="12"/>
    </row>
    <row r="47" spans="1:7" ht="15.75" customHeight="1">
      <c r="B47" s="53"/>
      <c r="C47" s="53"/>
      <c r="D47" s="366">
        <f>'PLOT 5'!D50</f>
        <v>0</v>
      </c>
      <c r="E47" s="369"/>
      <c r="G47" s="12"/>
    </row>
    <row r="48" spans="1:7" ht="15.75" customHeight="1">
      <c r="A48" t="s">
        <v>33</v>
      </c>
      <c r="B48" s="53">
        <v>9</v>
      </c>
      <c r="C48" s="53" t="s">
        <v>14</v>
      </c>
      <c r="D48" s="366">
        <f>'PLOT 5'!D51</f>
        <v>0</v>
      </c>
      <c r="E48" s="369">
        <f>D48*B48</f>
        <v>0</v>
      </c>
      <c r="G48" s="12"/>
    </row>
    <row r="49" spans="1:7" ht="15.75" customHeight="1">
      <c r="B49" s="53"/>
      <c r="C49" s="53"/>
      <c r="D49" s="366">
        <f>'PLOT 5'!D52</f>
        <v>0</v>
      </c>
      <c r="E49" s="369"/>
      <c r="G49" s="12"/>
    </row>
    <row r="50" spans="1:7" ht="15.75" customHeight="1">
      <c r="A50" s="16" t="s">
        <v>84</v>
      </c>
      <c r="B50" s="53">
        <v>20</v>
      </c>
      <c r="C50" s="53" t="s">
        <v>14</v>
      </c>
      <c r="D50" s="366">
        <f>'PLOT 5'!D53</f>
        <v>0</v>
      </c>
      <c r="E50" s="369">
        <f>D50*B50</f>
        <v>0</v>
      </c>
      <c r="G50" s="12"/>
    </row>
    <row r="51" spans="1:7" ht="15.75" customHeight="1">
      <c r="B51" s="53"/>
      <c r="C51" s="53"/>
      <c r="D51" s="366">
        <f>'PLOT 5'!D54</f>
        <v>0</v>
      </c>
      <c r="E51" s="369"/>
      <c r="G51" s="12"/>
    </row>
    <row r="52" spans="1:7" ht="15.75" customHeight="1">
      <c r="A52" t="s">
        <v>34</v>
      </c>
      <c r="B52" s="53">
        <v>16</v>
      </c>
      <c r="C52" s="53" t="s">
        <v>14</v>
      </c>
      <c r="D52" s="366">
        <f>'PLOT 5'!D55</f>
        <v>0</v>
      </c>
      <c r="E52" s="369">
        <f>B52*D52</f>
        <v>0</v>
      </c>
      <c r="G52" s="12"/>
    </row>
    <row r="53" spans="1:7" ht="15.75" customHeight="1">
      <c r="B53" s="53"/>
      <c r="C53" s="53"/>
      <c r="D53" s="366">
        <f>'PLOT 5'!D56</f>
        <v>0</v>
      </c>
      <c r="E53" s="369"/>
      <c r="G53" s="12"/>
    </row>
    <row r="54" spans="1:7" ht="15.75" customHeight="1">
      <c r="A54" t="s">
        <v>85</v>
      </c>
      <c r="B54" s="53">
        <v>20</v>
      </c>
      <c r="C54" s="53" t="s">
        <v>14</v>
      </c>
      <c r="D54" s="366">
        <f>'PLOT 5'!D57</f>
        <v>0</v>
      </c>
      <c r="E54" s="369">
        <f>D54*B54</f>
        <v>0</v>
      </c>
      <c r="G54" s="12"/>
    </row>
    <row r="55" spans="1:7" ht="15.75" customHeight="1">
      <c r="B55" s="53"/>
      <c r="C55" s="53"/>
      <c r="D55" s="366">
        <f>'PLOT 5'!D58</f>
        <v>0</v>
      </c>
      <c r="E55" s="369"/>
      <c r="G55" s="12"/>
    </row>
    <row r="56" spans="1:7" ht="15.75" customHeight="1">
      <c r="A56" t="s">
        <v>35</v>
      </c>
      <c r="B56" s="53">
        <v>23</v>
      </c>
      <c r="C56" s="53" t="s">
        <v>14</v>
      </c>
      <c r="D56" s="366">
        <f>'PLOT 5'!D59</f>
        <v>782.36199999999997</v>
      </c>
      <c r="E56" s="369">
        <f>D56*B56</f>
        <v>17994.326000000001</v>
      </c>
      <c r="G56" s="12"/>
    </row>
    <row r="57" spans="1:7" ht="15.75" customHeight="1">
      <c r="B57" s="53"/>
      <c r="C57" s="53"/>
      <c r="D57" s="366">
        <f>'PLOT 5'!D60</f>
        <v>0</v>
      </c>
      <c r="E57" s="369"/>
      <c r="G57" s="12"/>
    </row>
    <row r="58" spans="1:7" ht="15.75" customHeight="1">
      <c r="A58" t="s">
        <v>249</v>
      </c>
      <c r="B58" s="53">
        <v>3</v>
      </c>
      <c r="C58" s="53" t="s">
        <v>18</v>
      </c>
      <c r="D58" s="366">
        <f>'PLOT 5'!D61</f>
        <v>162.197</v>
      </c>
      <c r="E58" s="369">
        <f>D58*B58</f>
        <v>486.59100000000001</v>
      </c>
      <c r="G58" s="12"/>
    </row>
    <row r="59" spans="1:7" ht="15.75" customHeight="1">
      <c r="B59" s="53"/>
      <c r="C59" s="53"/>
      <c r="D59" s="366">
        <f>'PLOT 5'!D62</f>
        <v>0</v>
      </c>
      <c r="E59" s="369"/>
      <c r="G59" s="12"/>
    </row>
    <row r="60" spans="1:7" ht="15.75" customHeight="1">
      <c r="B60" s="53"/>
      <c r="C60" s="53"/>
      <c r="D60" s="366">
        <f>'PLOT 5'!D63</f>
        <v>0</v>
      </c>
      <c r="E60" s="369"/>
      <c r="G60" s="12"/>
    </row>
    <row r="61" spans="1:7" ht="15.75" customHeight="1" thickBot="1">
      <c r="B61" s="53"/>
      <c r="C61" s="14" t="s">
        <v>36</v>
      </c>
      <c r="D61" s="366">
        <f>'PLOT 5'!D64</f>
        <v>0</v>
      </c>
      <c r="E61" s="369"/>
      <c r="G61" s="12"/>
    </row>
    <row r="62" spans="1:7" ht="15.75" customHeight="1" thickTop="1" thickBot="1">
      <c r="B62" s="53"/>
      <c r="C62" s="14" t="s">
        <v>24</v>
      </c>
      <c r="D62" s="366">
        <f>'PLOT 5'!D65</f>
        <v>0</v>
      </c>
      <c r="E62" s="370" t="e">
        <f>SUM(E41:E60)</f>
        <v>#VALUE!</v>
      </c>
      <c r="G62" s="12"/>
    </row>
    <row r="63" spans="1:7" ht="15.75" customHeight="1" thickTop="1">
      <c r="B63" s="53"/>
      <c r="C63" s="14"/>
      <c r="D63" s="366">
        <f>'PLOT 5'!D66</f>
        <v>0</v>
      </c>
      <c r="E63" s="373"/>
      <c r="G63" s="12"/>
    </row>
    <row r="64" spans="1:7" ht="15.75" customHeight="1">
      <c r="A64" s="47" t="s">
        <v>2</v>
      </c>
      <c r="B64" s="53"/>
      <c r="C64" s="53"/>
      <c r="D64" s="366">
        <f>'PLOT 5'!D67</f>
        <v>0</v>
      </c>
      <c r="E64" s="369"/>
      <c r="G64" s="12"/>
    </row>
    <row r="65" spans="1:7" ht="15.75" customHeight="1">
      <c r="A65" s="47"/>
      <c r="B65" s="53"/>
      <c r="C65" s="53"/>
      <c r="D65" s="366">
        <f>'PLOT 5'!D68</f>
        <v>0</v>
      </c>
      <c r="E65" s="369"/>
      <c r="G65" s="12"/>
    </row>
    <row r="66" spans="1:7" ht="15.75" customHeight="1">
      <c r="A66" s="48" t="s">
        <v>243</v>
      </c>
      <c r="B66" s="53">
        <v>1</v>
      </c>
      <c r="C66" s="49" t="s">
        <v>1</v>
      </c>
      <c r="D66" s="366">
        <f>'PLOT 5'!D69</f>
        <v>4500</v>
      </c>
      <c r="E66" s="369">
        <f>D66*B66</f>
        <v>4500</v>
      </c>
      <c r="G66" s="12"/>
    </row>
    <row r="67" spans="1:7" ht="15.75" customHeight="1">
      <c r="B67" s="53"/>
      <c r="C67" s="53"/>
      <c r="D67" s="366">
        <f>'PLOT 5'!D70</f>
        <v>0</v>
      </c>
      <c r="E67" s="369"/>
      <c r="G67" s="12"/>
    </row>
    <row r="68" spans="1:7" ht="15.75" customHeight="1">
      <c r="A68" t="s">
        <v>28</v>
      </c>
      <c r="B68" s="53">
        <v>5</v>
      </c>
      <c r="C68" s="53" t="s">
        <v>14</v>
      </c>
      <c r="D68" s="366">
        <f>'PLOT 5'!D71</f>
        <v>448.42699999999996</v>
      </c>
      <c r="E68" s="369">
        <f>D68*B68</f>
        <v>2242.1349999999998</v>
      </c>
      <c r="G68" s="12"/>
    </row>
    <row r="69" spans="1:7" ht="15.75" customHeight="1">
      <c r="A69" t="s">
        <v>29</v>
      </c>
      <c r="B69" s="53"/>
      <c r="C69" s="53"/>
      <c r="D69" s="366">
        <f>'PLOT 5'!D72</f>
        <v>0</v>
      </c>
      <c r="E69" s="369"/>
      <c r="G69" s="12"/>
    </row>
    <row r="70" spans="1:7" ht="15.75" customHeight="1">
      <c r="B70" s="53"/>
      <c r="C70" s="53"/>
      <c r="D70" s="366">
        <f>'PLOT 5'!D73</f>
        <v>0</v>
      </c>
      <c r="E70" s="369"/>
      <c r="G70" s="12"/>
    </row>
    <row r="71" spans="1:7" ht="15.75" customHeight="1" thickBot="1">
      <c r="B71" s="53"/>
      <c r="C71" s="14" t="s">
        <v>2</v>
      </c>
      <c r="D71" s="366">
        <f>'PLOT 5'!D74</f>
        <v>0</v>
      </c>
      <c r="E71" s="369"/>
      <c r="G71" s="12"/>
    </row>
    <row r="72" spans="1:7" ht="15.75" customHeight="1" thickTop="1" thickBot="1">
      <c r="B72" s="53"/>
      <c r="C72" s="14" t="s">
        <v>24</v>
      </c>
      <c r="D72" s="366">
        <f>'PLOT 5'!D75</f>
        <v>0</v>
      </c>
      <c r="E72" s="370">
        <f>SUM(E66:E70)</f>
        <v>6742.1350000000002</v>
      </c>
      <c r="G72" s="12"/>
    </row>
    <row r="73" spans="1:7" ht="15.75" customHeight="1" thickTop="1">
      <c r="B73" s="53"/>
      <c r="C73" s="53"/>
      <c r="D73" s="366">
        <f>'PLOT 5'!D76</f>
        <v>0</v>
      </c>
      <c r="E73" s="369"/>
      <c r="G73" s="12"/>
    </row>
    <row r="74" spans="1:7" ht="15.75" customHeight="1">
      <c r="A74" s="4" t="s">
        <v>37</v>
      </c>
      <c r="B74" s="53"/>
      <c r="C74" s="14"/>
      <c r="D74" s="366">
        <f>'PLOT 5'!D77</f>
        <v>0</v>
      </c>
      <c r="E74" s="374"/>
      <c r="G74" s="12"/>
    </row>
    <row r="75" spans="1:7" ht="15.75" customHeight="1">
      <c r="A75" s="4"/>
      <c r="B75" s="3"/>
      <c r="C75" s="3"/>
      <c r="D75" s="366">
        <f>'PLOT 5'!D78</f>
        <v>0</v>
      </c>
      <c r="E75" s="374"/>
      <c r="G75" s="12"/>
    </row>
    <row r="76" spans="1:7" ht="15.75" customHeight="1">
      <c r="A76" t="s">
        <v>38</v>
      </c>
      <c r="B76" s="53">
        <v>141</v>
      </c>
      <c r="C76" s="53" t="s">
        <v>23</v>
      </c>
      <c r="D76" s="366">
        <f>'PLOT 5'!D79</f>
        <v>171.73799999999997</v>
      </c>
      <c r="E76" s="369">
        <f>D76*B76</f>
        <v>24215.057999999997</v>
      </c>
      <c r="G76" s="12"/>
    </row>
    <row r="77" spans="1:7" ht="16.5" customHeight="1">
      <c r="A77" s="48" t="s">
        <v>172</v>
      </c>
      <c r="B77" s="53"/>
      <c r="C77" s="53"/>
      <c r="D77" s="366">
        <f>'PLOT 5'!D80</f>
        <v>0</v>
      </c>
      <c r="E77" s="369"/>
      <c r="G77" s="12"/>
    </row>
    <row r="78" spans="1:7" ht="17.25" customHeight="1">
      <c r="B78" s="53"/>
      <c r="C78" s="53"/>
      <c r="D78" s="366">
        <f>'PLOT 5'!D81</f>
        <v>0</v>
      </c>
      <c r="E78" s="369"/>
      <c r="G78" s="12"/>
    </row>
    <row r="79" spans="1:7" ht="15.75" customHeight="1">
      <c r="A79" t="s">
        <v>246</v>
      </c>
      <c r="B79" s="53">
        <v>19</v>
      </c>
      <c r="C79" s="53" t="s">
        <v>18</v>
      </c>
      <c r="D79" s="366">
        <f>'PLOT 5'!D82</f>
        <v>0</v>
      </c>
      <c r="E79" s="369">
        <f t="shared" ref="E79:E83" si="0">D79*B79</f>
        <v>0</v>
      </c>
      <c r="G79" s="12"/>
    </row>
    <row r="80" spans="1:7" ht="15.75" customHeight="1">
      <c r="B80" s="53"/>
      <c r="C80" s="53"/>
      <c r="D80" s="366">
        <f>'PLOT 5'!D83</f>
        <v>0</v>
      </c>
      <c r="E80" s="369"/>
      <c r="G80" s="12"/>
    </row>
    <row r="81" spans="1:7" ht="15.75" customHeight="1">
      <c r="A81" t="s">
        <v>250</v>
      </c>
      <c r="B81" s="53">
        <v>6</v>
      </c>
      <c r="C81" s="53" t="s">
        <v>18</v>
      </c>
      <c r="D81" s="366">
        <f>'PLOT 5'!D84</f>
        <v>80.144400000000005</v>
      </c>
      <c r="E81" s="369">
        <f t="shared" si="0"/>
        <v>480.8664</v>
      </c>
      <c r="G81" s="12"/>
    </row>
    <row r="82" spans="1:7" ht="15.75" customHeight="1">
      <c r="B82" s="53"/>
      <c r="C82" s="53"/>
      <c r="D82" s="366">
        <f>'PLOT 5'!D85</f>
        <v>0</v>
      </c>
      <c r="E82" s="369"/>
      <c r="G82" s="12"/>
    </row>
    <row r="83" spans="1:7" ht="15.75" customHeight="1">
      <c r="A83" t="s">
        <v>251</v>
      </c>
      <c r="B83" s="53">
        <v>1</v>
      </c>
      <c r="C83" s="53" t="s">
        <v>1</v>
      </c>
      <c r="D83" s="366">
        <f>'PLOT 5'!D86</f>
        <v>0</v>
      </c>
      <c r="E83" s="369">
        <f t="shared" si="0"/>
        <v>0</v>
      </c>
      <c r="G83" s="12"/>
    </row>
    <row r="84" spans="1:7" ht="15.75" customHeight="1">
      <c r="B84" s="53"/>
      <c r="C84" s="53"/>
      <c r="D84" s="366">
        <f>'PLOT 5'!D87</f>
        <v>0</v>
      </c>
      <c r="E84" s="369"/>
      <c r="G84" s="12"/>
    </row>
    <row r="85" spans="1:7" ht="15.75" customHeight="1">
      <c r="A85" t="s">
        <v>86</v>
      </c>
      <c r="B85" s="53">
        <v>16</v>
      </c>
      <c r="C85" s="53" t="s">
        <v>14</v>
      </c>
      <c r="D85" s="366">
        <f>'PLOT 5'!D88</f>
        <v>0</v>
      </c>
      <c r="E85" s="369">
        <f>D85*B85</f>
        <v>0</v>
      </c>
      <c r="G85" s="12"/>
    </row>
    <row r="86" spans="1:7" ht="15.75" customHeight="1">
      <c r="B86" s="53"/>
      <c r="C86" s="53"/>
      <c r="D86" s="366">
        <f>'PLOT 5'!D89</f>
        <v>0</v>
      </c>
      <c r="E86" s="369"/>
      <c r="G86" s="12"/>
    </row>
    <row r="87" spans="1:7" ht="15.75" customHeight="1">
      <c r="A87" t="s">
        <v>39</v>
      </c>
      <c r="B87" s="53">
        <v>13</v>
      </c>
      <c r="C87" s="53" t="s">
        <v>14</v>
      </c>
      <c r="D87" s="366">
        <f>'PLOT 5'!D90</f>
        <v>69.420316</v>
      </c>
      <c r="E87" s="369">
        <f>D87*B87</f>
        <v>902.46410800000001</v>
      </c>
      <c r="G87" s="12"/>
    </row>
    <row r="88" spans="1:7" ht="15.75" customHeight="1">
      <c r="B88" s="53"/>
      <c r="C88" s="53"/>
      <c r="D88" s="366">
        <f>'PLOT 5'!D91</f>
        <v>0</v>
      </c>
      <c r="E88" s="369"/>
      <c r="G88" s="12"/>
    </row>
    <row r="89" spans="1:7" ht="15.75" customHeight="1" thickBot="1">
      <c r="B89" s="53"/>
      <c r="C89" s="14" t="s">
        <v>37</v>
      </c>
      <c r="D89" s="366">
        <f>'PLOT 5'!D92</f>
        <v>0</v>
      </c>
      <c r="E89" s="369"/>
      <c r="G89" s="12"/>
    </row>
    <row r="90" spans="1:7" ht="15.75" customHeight="1" thickTop="1" thickBot="1">
      <c r="B90" s="53"/>
      <c r="C90" s="14" t="s">
        <v>24</v>
      </c>
      <c r="D90" s="366">
        <f>'PLOT 5'!D93</f>
        <v>0</v>
      </c>
      <c r="E90" s="370">
        <f>SUM(E76:E88)</f>
        <v>25598.388507999996</v>
      </c>
      <c r="G90" s="12"/>
    </row>
    <row r="91" spans="1:7" ht="15.75" customHeight="1" thickTop="1">
      <c r="B91" s="53"/>
      <c r="C91" s="53"/>
      <c r="D91" s="366">
        <f>'PLOT 5'!D94</f>
        <v>0</v>
      </c>
      <c r="E91" s="369"/>
      <c r="G91" s="12"/>
    </row>
    <row r="92" spans="1:7" ht="15.75" customHeight="1">
      <c r="A92" s="4" t="s">
        <v>3</v>
      </c>
      <c r="B92" s="53"/>
      <c r="C92" s="53"/>
      <c r="D92" s="366">
        <f>'PLOT 5'!D95</f>
        <v>0</v>
      </c>
      <c r="E92" s="369"/>
      <c r="G92" s="12"/>
    </row>
    <row r="93" spans="1:7" ht="15.75" customHeight="1">
      <c r="B93" s="53"/>
      <c r="C93" s="53"/>
      <c r="D93" s="366">
        <f>'PLOT 5'!D96</f>
        <v>0</v>
      </c>
      <c r="E93" s="369"/>
      <c r="G93" s="12"/>
    </row>
    <row r="94" spans="1:7" ht="15.75" customHeight="1">
      <c r="A94" t="s">
        <v>40</v>
      </c>
      <c r="B94" s="13">
        <v>19</v>
      </c>
      <c r="C94" s="53" t="s">
        <v>23</v>
      </c>
      <c r="D94" s="366">
        <f>'PLOT 5'!D97</f>
        <v>515.21399999999994</v>
      </c>
      <c r="E94" s="369">
        <f>D94*B94</f>
        <v>9789.0659999999989</v>
      </c>
      <c r="G94" s="12"/>
    </row>
    <row r="95" spans="1:7" ht="15.75" customHeight="1">
      <c r="A95" t="s">
        <v>41</v>
      </c>
      <c r="B95" s="53"/>
      <c r="C95" s="53"/>
      <c r="D95" s="366">
        <f>'PLOT 5'!D98</f>
        <v>0</v>
      </c>
      <c r="E95" s="369"/>
      <c r="G95" s="12"/>
    </row>
    <row r="96" spans="1:7" ht="16.5" customHeight="1">
      <c r="B96" s="53"/>
      <c r="C96" s="53"/>
      <c r="D96" s="366">
        <f>'PLOT 5'!D99</f>
        <v>0</v>
      </c>
      <c r="E96" s="369"/>
      <c r="G96" s="12"/>
    </row>
    <row r="97" spans="1:7" ht="15.75" customHeight="1">
      <c r="A97" s="55" t="s">
        <v>244</v>
      </c>
      <c r="B97" s="54">
        <v>13</v>
      </c>
      <c r="C97" s="54" t="s">
        <v>14</v>
      </c>
      <c r="D97" s="366">
        <f>'PLOT 5'!D100</f>
        <v>125</v>
      </c>
      <c r="E97" s="371">
        <f>D97*B97</f>
        <v>1625</v>
      </c>
      <c r="G97" s="12"/>
    </row>
    <row r="98" spans="1:7" ht="15.75" customHeight="1">
      <c r="B98" s="53"/>
      <c r="C98" s="53"/>
      <c r="D98" s="366">
        <f>'PLOT 5'!D101</f>
        <v>0</v>
      </c>
      <c r="E98" s="369"/>
      <c r="G98" s="12"/>
    </row>
    <row r="99" spans="1:7" ht="15.75" customHeight="1">
      <c r="A99" t="s">
        <v>343</v>
      </c>
      <c r="B99" s="53">
        <v>2</v>
      </c>
      <c r="C99" s="53" t="s">
        <v>27</v>
      </c>
      <c r="D99" s="366">
        <f>'PLOT 5'!D102</f>
        <v>2313.6924999999997</v>
      </c>
      <c r="E99" s="369">
        <f>D99*B99</f>
        <v>4627.3849999999993</v>
      </c>
      <c r="G99" s="14"/>
    </row>
    <row r="100" spans="1:7" ht="17.25" customHeight="1">
      <c r="A100" t="s">
        <v>42</v>
      </c>
      <c r="B100" s="53"/>
      <c r="C100" s="53"/>
      <c r="D100" s="366">
        <f>'PLOT 5'!D103</f>
        <v>0</v>
      </c>
      <c r="E100" s="369"/>
      <c r="G100" s="12"/>
    </row>
    <row r="101" spans="1:7" ht="17.25" customHeight="1">
      <c r="B101" s="53"/>
      <c r="C101" s="53"/>
      <c r="D101" s="366">
        <f>'PLOT 5'!D104</f>
        <v>0</v>
      </c>
      <c r="E101" s="369"/>
      <c r="G101" s="12"/>
    </row>
    <row r="102" spans="1:7" ht="17.25" customHeight="1">
      <c r="B102" s="53"/>
      <c r="C102" s="53"/>
      <c r="D102" s="366">
        <f>'PLOT 5'!D105</f>
        <v>0</v>
      </c>
      <c r="E102" s="369"/>
      <c r="G102" s="12"/>
    </row>
    <row r="103" spans="1:7" ht="15.75" customHeight="1">
      <c r="A103" t="s">
        <v>43</v>
      </c>
      <c r="B103" s="53"/>
      <c r="C103" s="53" t="s">
        <v>27</v>
      </c>
      <c r="D103" s="366">
        <f>'PLOT 5'!D106</f>
        <v>3720.99</v>
      </c>
      <c r="E103" s="369">
        <f>D103*B103</f>
        <v>0</v>
      </c>
      <c r="G103" s="12"/>
    </row>
    <row r="104" spans="1:7" ht="15.75" customHeight="1">
      <c r="A104" t="s">
        <v>44</v>
      </c>
      <c r="B104" s="53"/>
      <c r="C104" s="53"/>
      <c r="D104" s="366">
        <f>'PLOT 5'!D107</f>
        <v>0</v>
      </c>
      <c r="E104" s="369"/>
      <c r="G104" s="12"/>
    </row>
    <row r="105" spans="1:7" ht="15.75" customHeight="1">
      <c r="B105" s="53"/>
      <c r="C105" s="53"/>
      <c r="D105" s="366">
        <f>'PLOT 5'!D108</f>
        <v>0</v>
      </c>
      <c r="E105" s="369"/>
      <c r="G105" s="12"/>
    </row>
    <row r="106" spans="1:7" ht="15.75" customHeight="1" thickBot="1">
      <c r="B106" s="53"/>
      <c r="C106" s="14" t="s">
        <v>3</v>
      </c>
      <c r="D106" s="366">
        <f>'PLOT 5'!D109</f>
        <v>0</v>
      </c>
      <c r="E106" s="369"/>
      <c r="G106" s="12"/>
    </row>
    <row r="107" spans="1:7" ht="15.75" customHeight="1" thickTop="1" thickBot="1">
      <c r="B107" s="53"/>
      <c r="C107" s="14" t="s">
        <v>24</v>
      </c>
      <c r="D107" s="366">
        <f>'PLOT 5'!D110</f>
        <v>0</v>
      </c>
      <c r="E107" s="370">
        <f>SUM(E94:E105)</f>
        <v>16041.450999999997</v>
      </c>
      <c r="G107" s="12"/>
    </row>
    <row r="108" spans="1:7" ht="15.75" customHeight="1" thickTop="1">
      <c r="B108" s="53"/>
      <c r="C108" s="14"/>
      <c r="D108" s="366">
        <f>'PLOT 5'!D111</f>
        <v>0</v>
      </c>
      <c r="E108" s="374"/>
      <c r="G108" s="12"/>
    </row>
    <row r="109" spans="1:7" ht="15.75" customHeight="1">
      <c r="A109" s="4" t="s">
        <v>45</v>
      </c>
      <c r="B109" s="53"/>
      <c r="C109" s="53"/>
      <c r="D109" s="366">
        <f>'PLOT 5'!D112</f>
        <v>0</v>
      </c>
      <c r="E109" s="369"/>
      <c r="G109" s="12"/>
    </row>
    <row r="110" spans="1:7" ht="15.75" customHeight="1">
      <c r="B110" s="53"/>
      <c r="C110" s="53"/>
      <c r="D110" s="366">
        <f>'PLOT 5'!D113</f>
        <v>0</v>
      </c>
      <c r="E110" s="369"/>
      <c r="G110" s="12"/>
    </row>
    <row r="111" spans="1:7" ht="16.5" customHeight="1">
      <c r="A111" t="s">
        <v>46</v>
      </c>
      <c r="B111" s="13">
        <v>50</v>
      </c>
      <c r="C111" s="53" t="s">
        <v>23</v>
      </c>
      <c r="D111" s="366">
        <f>'PLOT 5'!D114</f>
        <v>0</v>
      </c>
      <c r="E111" s="369">
        <f>D111*B111</f>
        <v>0</v>
      </c>
      <c r="G111" s="12"/>
    </row>
    <row r="112" spans="1:7" ht="15.75" customHeight="1">
      <c r="B112" s="53"/>
      <c r="C112" s="53"/>
      <c r="D112" s="366">
        <f>'PLOT 5'!D115</f>
        <v>0</v>
      </c>
      <c r="E112" s="369"/>
      <c r="G112" s="12"/>
    </row>
    <row r="113" spans="1:7" ht="15.75" customHeight="1">
      <c r="A113" t="s">
        <v>47</v>
      </c>
      <c r="B113" s="53">
        <v>52</v>
      </c>
      <c r="C113" s="53" t="s">
        <v>18</v>
      </c>
      <c r="D113" s="366">
        <f>'PLOT 5'!D116</f>
        <v>64.878799999999998</v>
      </c>
      <c r="E113" s="369">
        <f>B113*D113</f>
        <v>3373.6976</v>
      </c>
      <c r="G113" s="12"/>
    </row>
    <row r="114" spans="1:7" ht="15.75" customHeight="1">
      <c r="B114" s="53"/>
      <c r="C114" s="53"/>
      <c r="D114" s="366">
        <f>'PLOT 5'!D117</f>
        <v>0</v>
      </c>
      <c r="E114" s="369"/>
      <c r="G114" s="12"/>
    </row>
    <row r="115" spans="1:7" ht="15.75" customHeight="1">
      <c r="A115" t="s">
        <v>48</v>
      </c>
      <c r="B115" s="53">
        <v>0</v>
      </c>
      <c r="C115" s="53" t="s">
        <v>18</v>
      </c>
      <c r="D115" s="366">
        <f>'PLOT 5'!D118</f>
        <v>0</v>
      </c>
      <c r="E115" s="369">
        <f>B115*D115</f>
        <v>0</v>
      </c>
      <c r="G115" s="12"/>
    </row>
    <row r="116" spans="1:7" ht="15.75" customHeight="1">
      <c r="B116" s="53"/>
      <c r="C116" s="53"/>
      <c r="D116" s="366">
        <f>'PLOT 5'!D119</f>
        <v>0</v>
      </c>
      <c r="E116" s="369"/>
      <c r="G116" s="12"/>
    </row>
    <row r="117" spans="1:7" ht="15.75" customHeight="1" thickBot="1">
      <c r="B117" s="53"/>
      <c r="C117" s="14" t="s">
        <v>49</v>
      </c>
      <c r="D117" s="366">
        <f>'PLOT 5'!D120</f>
        <v>0</v>
      </c>
      <c r="E117" s="369"/>
      <c r="G117" s="12"/>
    </row>
    <row r="118" spans="1:7" ht="15.75" customHeight="1" thickTop="1" thickBot="1">
      <c r="B118" s="53"/>
      <c r="C118" s="14" t="s">
        <v>24</v>
      </c>
      <c r="D118" s="366">
        <f>'PLOT 5'!D121</f>
        <v>0</v>
      </c>
      <c r="E118" s="370">
        <f>SUM(E111:E117)</f>
        <v>3373.6976</v>
      </c>
      <c r="G118" s="12"/>
    </row>
    <row r="119" spans="1:7" ht="15.75" customHeight="1" thickTop="1">
      <c r="B119" s="53"/>
      <c r="C119" s="53"/>
      <c r="D119" s="366">
        <f>'PLOT 5'!D122</f>
        <v>0</v>
      </c>
      <c r="E119" s="369"/>
      <c r="G119" s="12"/>
    </row>
    <row r="120" spans="1:7" ht="15.75" customHeight="1">
      <c r="A120" s="4" t="s">
        <v>50</v>
      </c>
      <c r="B120" s="53"/>
      <c r="C120" s="53"/>
      <c r="D120" s="366">
        <f>'PLOT 5'!D123</f>
        <v>0</v>
      </c>
      <c r="E120" s="369"/>
      <c r="G120" s="12"/>
    </row>
    <row r="121" spans="1:7" ht="16.5" customHeight="1">
      <c r="B121" s="53"/>
      <c r="C121" s="53"/>
      <c r="D121" s="366">
        <f>'PLOT 5'!D124</f>
        <v>0</v>
      </c>
      <c r="E121" s="369"/>
      <c r="G121" s="12"/>
    </row>
    <row r="122" spans="1:7" ht="15.75" customHeight="1">
      <c r="A122" t="s">
        <v>51</v>
      </c>
      <c r="B122" s="53">
        <v>8</v>
      </c>
      <c r="C122" s="53" t="s">
        <v>27</v>
      </c>
      <c r="D122" s="366">
        <f>'PLOT 5'!D125</f>
        <v>562.91899999999998</v>
      </c>
      <c r="E122" s="369">
        <f>D122*B122</f>
        <v>4503.3519999999999</v>
      </c>
      <c r="G122" s="12"/>
    </row>
    <row r="123" spans="1:7" ht="15.75" customHeight="1">
      <c r="A123" t="s">
        <v>52</v>
      </c>
      <c r="B123" s="53"/>
      <c r="C123" s="53"/>
      <c r="D123" s="366">
        <f>'PLOT 5'!D126</f>
        <v>0</v>
      </c>
      <c r="E123" s="369"/>
      <c r="G123" s="12"/>
    </row>
    <row r="124" spans="1:7" ht="15.75" customHeight="1">
      <c r="B124" s="53"/>
      <c r="C124" s="53"/>
      <c r="D124" s="366">
        <f>'PLOT 5'!D127</f>
        <v>0</v>
      </c>
      <c r="E124" s="369"/>
      <c r="G124" s="12"/>
    </row>
    <row r="125" spans="1:7" ht="15.75" customHeight="1">
      <c r="A125" s="48" t="s">
        <v>255</v>
      </c>
      <c r="B125" s="53">
        <v>1</v>
      </c>
      <c r="C125" s="53" t="s">
        <v>27</v>
      </c>
      <c r="D125" s="366">
        <f>'PLOT 5'!D128</f>
        <v>1288.0349999999999</v>
      </c>
      <c r="E125" s="369">
        <f>B125*D125</f>
        <v>1288.0349999999999</v>
      </c>
      <c r="G125" s="12"/>
    </row>
    <row r="126" spans="1:7" ht="15.75" customHeight="1">
      <c r="A126" t="s">
        <v>52</v>
      </c>
      <c r="B126" s="53"/>
      <c r="C126" s="53"/>
      <c r="D126" s="366">
        <f>'PLOT 5'!D129</f>
        <v>0</v>
      </c>
      <c r="E126" s="369"/>
      <c r="G126" s="12"/>
    </row>
    <row r="127" spans="1:7" ht="15.75" customHeight="1">
      <c r="B127" s="53"/>
      <c r="C127" s="53"/>
      <c r="D127" s="366">
        <f>'PLOT 5'!D130</f>
        <v>0</v>
      </c>
      <c r="E127" s="369"/>
      <c r="G127" s="12"/>
    </row>
    <row r="128" spans="1:7" ht="16.5" customHeight="1" thickBot="1">
      <c r="B128" s="53"/>
      <c r="C128" s="14" t="s">
        <v>50</v>
      </c>
      <c r="D128" s="366">
        <f>'PLOT 5'!D131</f>
        <v>0</v>
      </c>
      <c r="E128" s="369"/>
      <c r="G128" s="12"/>
    </row>
    <row r="129" spans="1:7" ht="15.75" customHeight="1" thickTop="1" thickBot="1">
      <c r="B129" s="53"/>
      <c r="C129" s="14" t="s">
        <v>24</v>
      </c>
      <c r="D129" s="366">
        <f>'PLOT 5'!D132</f>
        <v>0</v>
      </c>
      <c r="E129" s="370">
        <f>SUM(E121:E128)</f>
        <v>5791.3869999999997</v>
      </c>
      <c r="G129" s="12"/>
    </row>
    <row r="130" spans="1:7" ht="15.75" customHeight="1" thickTop="1">
      <c r="B130" s="53"/>
      <c r="C130" s="14"/>
      <c r="D130" s="366">
        <f>'PLOT 5'!D133</f>
        <v>0</v>
      </c>
      <c r="E130" s="374"/>
      <c r="G130" s="14"/>
    </row>
    <row r="131" spans="1:7" ht="17.25" customHeight="1">
      <c r="A131" s="4" t="s">
        <v>53</v>
      </c>
      <c r="B131" s="53"/>
      <c r="C131" s="53"/>
      <c r="D131" s="366">
        <f>'PLOT 5'!D134</f>
        <v>0</v>
      </c>
      <c r="E131" s="369"/>
      <c r="G131" s="14"/>
    </row>
    <row r="132" spans="1:7" ht="15.75" customHeight="1">
      <c r="B132" s="53"/>
      <c r="C132" s="53"/>
      <c r="D132" s="366">
        <f>'PLOT 5'!D135</f>
        <v>0</v>
      </c>
      <c r="E132" s="369"/>
      <c r="G132" s="12"/>
    </row>
    <row r="133" spans="1:7" ht="16.5" customHeight="1">
      <c r="A133" t="s">
        <v>54</v>
      </c>
      <c r="B133" s="13">
        <v>100</v>
      </c>
      <c r="C133" s="53" t="s">
        <v>23</v>
      </c>
      <c r="D133" s="366">
        <f>'PLOT 5'!D136</f>
        <v>0</v>
      </c>
      <c r="E133" s="369">
        <f>D133*B133</f>
        <v>0</v>
      </c>
      <c r="G133" s="12"/>
    </row>
    <row r="134" spans="1:7" ht="15.75" customHeight="1">
      <c r="B134" s="53"/>
      <c r="C134" s="53"/>
      <c r="D134" s="366">
        <f>'PLOT 5'!D137</f>
        <v>0</v>
      </c>
      <c r="E134" s="369"/>
      <c r="G134" s="12"/>
    </row>
    <row r="135" spans="1:7" ht="15.75" customHeight="1">
      <c r="A135" t="s">
        <v>55</v>
      </c>
      <c r="B135" s="53">
        <v>104</v>
      </c>
      <c r="C135" s="53" t="s">
        <v>18</v>
      </c>
      <c r="D135" s="366">
        <f>'PLOT 5'!D138</f>
        <v>0</v>
      </c>
      <c r="E135" s="369">
        <f>D135*B135</f>
        <v>0</v>
      </c>
      <c r="G135" s="12"/>
    </row>
    <row r="136" spans="1:7" ht="15.75" customHeight="1">
      <c r="B136" s="53"/>
      <c r="C136" s="53"/>
      <c r="D136" s="366">
        <f>'PLOT 5'!D139</f>
        <v>0</v>
      </c>
      <c r="E136" s="369"/>
      <c r="G136" s="12"/>
    </row>
    <row r="137" spans="1:7" ht="15.75" customHeight="1">
      <c r="A137" t="s">
        <v>56</v>
      </c>
      <c r="B137" s="13">
        <v>290</v>
      </c>
      <c r="C137" s="53" t="s">
        <v>23</v>
      </c>
      <c r="D137" s="366">
        <f>'PLOT 5'!D140</f>
        <v>4.67509</v>
      </c>
      <c r="E137" s="369">
        <f>D137*B137</f>
        <v>1355.7761</v>
      </c>
      <c r="G137" s="12"/>
    </row>
    <row r="138" spans="1:7" ht="15.75" customHeight="1">
      <c r="B138" s="53"/>
      <c r="C138" s="53"/>
      <c r="D138" s="366">
        <f>'PLOT 5'!D141</f>
        <v>0</v>
      </c>
      <c r="E138" s="369"/>
      <c r="G138" s="12"/>
    </row>
    <row r="139" spans="1:7" ht="15.75" customHeight="1">
      <c r="A139" t="s">
        <v>57</v>
      </c>
      <c r="B139" s="51">
        <v>116</v>
      </c>
      <c r="C139" s="53" t="s">
        <v>14</v>
      </c>
      <c r="D139" s="366">
        <f>'PLOT 5'!D142</f>
        <v>6.821815</v>
      </c>
      <c r="E139" s="369">
        <f>D139*B139</f>
        <v>791.33054000000004</v>
      </c>
      <c r="G139" s="12"/>
    </row>
    <row r="140" spans="1:7" ht="15.75" customHeight="1">
      <c r="B140" s="53"/>
      <c r="C140" s="53"/>
      <c r="D140" s="366">
        <f>'PLOT 5'!D143</f>
        <v>0</v>
      </c>
      <c r="E140" s="369"/>
      <c r="G140" s="12"/>
    </row>
    <row r="141" spans="1:7" ht="15.75" customHeight="1">
      <c r="A141" t="s">
        <v>58</v>
      </c>
      <c r="B141" s="13">
        <v>23</v>
      </c>
      <c r="C141" s="53" t="s">
        <v>23</v>
      </c>
      <c r="D141" s="366">
        <f>'PLOT 5'!D144</f>
        <v>56.291899999999998</v>
      </c>
      <c r="E141" s="369">
        <f>D141*B141</f>
        <v>1294.7137</v>
      </c>
      <c r="G141" s="12"/>
    </row>
    <row r="142" spans="1:7" ht="15.75" customHeight="1">
      <c r="A142" t="s">
        <v>59</v>
      </c>
      <c r="B142" s="53"/>
      <c r="C142" s="53"/>
      <c r="D142" s="366">
        <f>'PLOT 5'!D145</f>
        <v>0</v>
      </c>
      <c r="E142" s="369"/>
      <c r="G142" s="12"/>
    </row>
    <row r="143" spans="1:7" ht="15.75" customHeight="1" thickBot="1">
      <c r="B143" s="53"/>
      <c r="C143" s="14" t="s">
        <v>5</v>
      </c>
      <c r="D143" s="366">
        <f>'PLOT 5'!D146</f>
        <v>0</v>
      </c>
      <c r="E143" s="369"/>
      <c r="G143" s="12"/>
    </row>
    <row r="144" spans="1:7" ht="15.75" customHeight="1" thickTop="1" thickBot="1">
      <c r="B144" s="53"/>
      <c r="C144" s="14" t="s">
        <v>24</v>
      </c>
      <c r="D144" s="366">
        <f>'PLOT 5'!D147</f>
        <v>0</v>
      </c>
      <c r="E144" s="370">
        <f>SUM(E133:E142)</f>
        <v>3441.8203400000002</v>
      </c>
      <c r="G144" s="12"/>
    </row>
    <row r="145" spans="1:7" ht="15.75" customHeight="1" thickTop="1">
      <c r="B145" s="53"/>
      <c r="C145" s="14"/>
      <c r="D145" s="366">
        <f>'PLOT 5'!D148</f>
        <v>0</v>
      </c>
      <c r="E145" s="374"/>
      <c r="G145" s="12"/>
    </row>
    <row r="146" spans="1:7" ht="15.75" customHeight="1">
      <c r="A146" s="4" t="s">
        <v>60</v>
      </c>
      <c r="B146" s="53"/>
      <c r="C146" s="53"/>
      <c r="D146" s="366">
        <f>'PLOT 5'!D149</f>
        <v>0</v>
      </c>
      <c r="E146" s="369"/>
      <c r="G146" s="12"/>
    </row>
    <row r="147" spans="1:7" ht="16.5" customHeight="1">
      <c r="B147" s="53"/>
      <c r="C147" s="53"/>
      <c r="D147" s="366">
        <f>'PLOT 5'!D150</f>
        <v>0</v>
      </c>
      <c r="E147" s="369"/>
      <c r="G147" s="12"/>
    </row>
    <row r="148" spans="1:7" ht="15.75" customHeight="1">
      <c r="A148" t="s">
        <v>61</v>
      </c>
      <c r="B148" s="13">
        <v>49</v>
      </c>
      <c r="C148" s="53" t="s">
        <v>23</v>
      </c>
      <c r="D148" s="366">
        <f>'PLOT 5'!D151</f>
        <v>54.383699999999997</v>
      </c>
      <c r="E148" s="369">
        <f>D148*B148</f>
        <v>2664.8013000000001</v>
      </c>
      <c r="G148" s="12"/>
    </row>
    <row r="149" spans="1:7" ht="15.75" customHeight="1">
      <c r="A149" t="s">
        <v>62</v>
      </c>
      <c r="B149" s="53"/>
      <c r="C149" s="53"/>
      <c r="D149" s="366">
        <f>'PLOT 5'!D152</f>
        <v>0</v>
      </c>
      <c r="E149" s="369"/>
      <c r="G149" s="12"/>
    </row>
    <row r="150" spans="1:7" ht="15.75" customHeight="1">
      <c r="B150" s="53"/>
      <c r="C150" s="53"/>
      <c r="D150" s="366">
        <f>'PLOT 5'!D153</f>
        <v>0</v>
      </c>
      <c r="E150" s="369"/>
      <c r="G150" s="12"/>
    </row>
    <row r="151" spans="1:7" ht="17.25" customHeight="1">
      <c r="A151" t="s">
        <v>91</v>
      </c>
      <c r="B151" s="53"/>
      <c r="C151" s="53" t="s">
        <v>23</v>
      </c>
      <c r="D151" s="366">
        <f>'PLOT 5'!D154</f>
        <v>58.200099999999999</v>
      </c>
      <c r="E151" s="369"/>
      <c r="G151" s="12"/>
    </row>
    <row r="152" spans="1:7" ht="15.75" customHeight="1">
      <c r="B152" s="53"/>
      <c r="C152" s="53"/>
      <c r="D152" s="366">
        <f>'PLOT 5'!D155</f>
        <v>0</v>
      </c>
      <c r="E152" s="369"/>
      <c r="G152" s="12"/>
    </row>
    <row r="153" spans="1:7" ht="15.75" customHeight="1" thickBot="1">
      <c r="B153" s="53"/>
      <c r="C153" s="14" t="s">
        <v>64</v>
      </c>
      <c r="D153" s="366">
        <f>'PLOT 5'!D156</f>
        <v>0</v>
      </c>
      <c r="E153" s="369"/>
      <c r="G153" s="12"/>
    </row>
    <row r="154" spans="1:7" ht="15.75" customHeight="1" thickTop="1" thickBot="1">
      <c r="B154" s="53"/>
      <c r="C154" s="14" t="s">
        <v>24</v>
      </c>
      <c r="D154" s="366">
        <f>'PLOT 5'!D157</f>
        <v>0</v>
      </c>
      <c r="E154" s="370">
        <f>SUM(E148:E151)</f>
        <v>2664.8013000000001</v>
      </c>
      <c r="G154" s="12"/>
    </row>
    <row r="155" spans="1:7" ht="15.75" customHeight="1" thickTop="1">
      <c r="B155" s="53"/>
      <c r="C155" s="14"/>
      <c r="D155" s="366">
        <f>'PLOT 5'!D158</f>
        <v>0</v>
      </c>
      <c r="E155" s="373"/>
      <c r="G155" s="12"/>
    </row>
    <row r="156" spans="1:7" ht="17.25" customHeight="1">
      <c r="B156" s="53"/>
      <c r="C156" s="14"/>
      <c r="D156" s="366">
        <f>'PLOT 5'!D159</f>
        <v>0</v>
      </c>
      <c r="E156" s="373"/>
      <c r="G156" s="12"/>
    </row>
    <row r="157" spans="1:7" ht="15.75" customHeight="1">
      <c r="A157" s="4" t="s">
        <v>65</v>
      </c>
      <c r="B157" s="53"/>
      <c r="C157" s="53"/>
      <c r="D157" s="366">
        <f>'PLOT 5'!D160</f>
        <v>0</v>
      </c>
      <c r="E157" s="369"/>
      <c r="G157" s="12"/>
    </row>
    <row r="158" spans="1:7" ht="15.75" customHeight="1">
      <c r="B158" s="53"/>
      <c r="C158" s="53"/>
      <c r="D158" s="366">
        <f>'PLOT 5'!D161</f>
        <v>0</v>
      </c>
      <c r="E158" s="369"/>
      <c r="G158" s="12"/>
    </row>
    <row r="159" spans="1:7" ht="15.75" customHeight="1">
      <c r="A159" s="48" t="s">
        <v>173</v>
      </c>
      <c r="B159" s="13">
        <v>90</v>
      </c>
      <c r="C159" s="53" t="s">
        <v>23</v>
      </c>
      <c r="D159" s="366">
        <f>'PLOT 5'!D162</f>
        <v>25.7607</v>
      </c>
      <c r="E159" s="369">
        <f>D159*B159</f>
        <v>2318.4630000000002</v>
      </c>
      <c r="G159" s="12"/>
    </row>
    <row r="160" spans="1:7" ht="15.75" customHeight="1">
      <c r="A160" s="48" t="s">
        <v>174</v>
      </c>
      <c r="B160" s="53"/>
      <c r="C160" s="53"/>
      <c r="D160" s="366">
        <f>'PLOT 5'!D163</f>
        <v>0</v>
      </c>
      <c r="E160" s="369"/>
      <c r="G160" s="12"/>
    </row>
    <row r="161" spans="1:7" ht="16.5" customHeight="1">
      <c r="B161" s="53"/>
      <c r="C161" s="53"/>
      <c r="D161" s="366">
        <f>'PLOT 5'!D164</f>
        <v>0</v>
      </c>
      <c r="E161" s="369"/>
      <c r="G161" s="12"/>
    </row>
    <row r="162" spans="1:7" ht="15.75" customHeight="1">
      <c r="A162" t="s">
        <v>66</v>
      </c>
      <c r="B162" s="13">
        <f>B159</f>
        <v>90</v>
      </c>
      <c r="C162" s="53" t="s">
        <v>23</v>
      </c>
      <c r="D162" s="366">
        <f>'PLOT 5'!D165</f>
        <v>4.67509</v>
      </c>
      <c r="E162" s="369">
        <f>D162*B162</f>
        <v>420.75810000000001</v>
      </c>
      <c r="G162" s="12"/>
    </row>
    <row r="163" spans="1:7" ht="15.75" customHeight="1">
      <c r="B163" s="13"/>
      <c r="C163" s="53"/>
      <c r="D163" s="366">
        <f>'PLOT 5'!D166</f>
        <v>0</v>
      </c>
      <c r="E163" s="369"/>
      <c r="G163" s="12"/>
    </row>
    <row r="164" spans="1:7" ht="15.75" customHeight="1">
      <c r="A164" t="s">
        <v>256</v>
      </c>
      <c r="B164" s="13">
        <v>1</v>
      </c>
      <c r="C164" s="53" t="s">
        <v>1</v>
      </c>
      <c r="D164" s="366">
        <f>'PLOT 5'!D167</f>
        <v>0</v>
      </c>
      <c r="E164" s="369">
        <f>D164*B164</f>
        <v>0</v>
      </c>
      <c r="G164" s="12"/>
    </row>
    <row r="165" spans="1:7" ht="17.25" customHeight="1">
      <c r="B165" s="13"/>
      <c r="C165" s="53"/>
      <c r="D165" s="366">
        <f>'PLOT 5'!D168</f>
        <v>0</v>
      </c>
      <c r="E165" s="369"/>
      <c r="G165" s="12"/>
    </row>
    <row r="166" spans="1:7" ht="17.25" customHeight="1">
      <c r="B166" s="53"/>
      <c r="C166" s="53"/>
      <c r="D166" s="366">
        <f>'PLOT 5'!D169</f>
        <v>0</v>
      </c>
      <c r="E166" s="369"/>
      <c r="G166" s="12"/>
    </row>
    <row r="167" spans="1:7" ht="17.25" customHeight="1" thickBot="1">
      <c r="B167" s="53"/>
      <c r="C167" s="14" t="s">
        <v>6</v>
      </c>
      <c r="D167" s="366">
        <f>'PLOT 5'!D170</f>
        <v>0</v>
      </c>
      <c r="E167" s="369"/>
      <c r="G167" s="12"/>
    </row>
    <row r="168" spans="1:7" ht="15.75" customHeight="1" thickTop="1" thickBot="1">
      <c r="B168" s="53"/>
      <c r="C168" s="14" t="s">
        <v>24</v>
      </c>
      <c r="D168" s="366">
        <f>'PLOT 5'!D171</f>
        <v>0</v>
      </c>
      <c r="E168" s="370">
        <f>SUM(E159:E167)</f>
        <v>2739.2211000000002</v>
      </c>
      <c r="G168" s="12"/>
    </row>
    <row r="169" spans="1:7" ht="15.75" customHeight="1" thickTop="1">
      <c r="B169" s="53"/>
      <c r="C169" s="14"/>
      <c r="D169" s="366">
        <f>'PLOT 5'!D172</f>
        <v>0</v>
      </c>
      <c r="E169" s="374"/>
      <c r="G169" s="12"/>
    </row>
    <row r="170" spans="1:7" ht="17.25" customHeight="1">
      <c r="A170" s="4" t="s">
        <v>67</v>
      </c>
      <c r="B170" s="53"/>
      <c r="C170" s="53"/>
      <c r="D170" s="366">
        <f>'PLOT 5'!D173</f>
        <v>0</v>
      </c>
      <c r="E170" s="369"/>
      <c r="G170" s="12"/>
    </row>
    <row r="171" spans="1:7" ht="15.75" customHeight="1">
      <c r="B171" s="53"/>
      <c r="C171" s="53"/>
      <c r="D171" s="366">
        <f>'PLOT 5'!D174</f>
        <v>0</v>
      </c>
      <c r="E171" s="369"/>
      <c r="G171" s="14"/>
    </row>
    <row r="172" spans="1:7" ht="15.75" customHeight="1">
      <c r="A172" t="s">
        <v>68</v>
      </c>
      <c r="B172" s="53">
        <v>1</v>
      </c>
      <c r="C172" s="53" t="s">
        <v>69</v>
      </c>
      <c r="D172" s="366">
        <f>'PLOT 5'!D175</f>
        <v>15000</v>
      </c>
      <c r="E172" s="369">
        <f>D172*B172</f>
        <v>15000</v>
      </c>
      <c r="G172" s="12"/>
    </row>
    <row r="173" spans="1:7" ht="16.5" customHeight="1">
      <c r="B173" s="53"/>
      <c r="C173" s="53"/>
      <c r="D173" s="366">
        <f>'PLOT 5'!D176</f>
        <v>0</v>
      </c>
      <c r="E173" s="369"/>
      <c r="G173" s="12"/>
    </row>
    <row r="174" spans="1:7" ht="16.5" customHeight="1">
      <c r="A174" t="s">
        <v>252</v>
      </c>
      <c r="B174" s="53">
        <v>1</v>
      </c>
      <c r="C174" s="53" t="s">
        <v>69</v>
      </c>
      <c r="D174" s="366">
        <f>'PLOT 5'!D177</f>
        <v>1000</v>
      </c>
      <c r="E174" s="369">
        <f>D174*B174</f>
        <v>1000</v>
      </c>
      <c r="G174" s="12"/>
    </row>
    <row r="175" spans="1:7" ht="16.5" customHeight="1">
      <c r="B175" s="53"/>
      <c r="C175" s="53"/>
      <c r="D175" s="366">
        <f>'PLOT 5'!D178</f>
        <v>0</v>
      </c>
      <c r="E175" s="369"/>
      <c r="G175" s="12"/>
    </row>
    <row r="176" spans="1:7" ht="16.5" customHeight="1">
      <c r="A176" t="s">
        <v>70</v>
      </c>
      <c r="B176" s="53"/>
      <c r="C176" s="53" t="s">
        <v>69</v>
      </c>
      <c r="D176" s="366">
        <f>'PLOT 5'!D179</f>
        <v>1500</v>
      </c>
      <c r="E176" s="369">
        <f>D176*B176</f>
        <v>0</v>
      </c>
      <c r="G176" s="12"/>
    </row>
    <row r="177" spans="1:7" ht="16.5" customHeight="1">
      <c r="B177" s="53"/>
      <c r="C177" s="53"/>
      <c r="D177" s="366">
        <f>'PLOT 5'!D180</f>
        <v>0</v>
      </c>
      <c r="E177" s="369"/>
      <c r="G177" s="12"/>
    </row>
    <row r="178" spans="1:7" ht="16.5" customHeight="1">
      <c r="A178" t="s">
        <v>71</v>
      </c>
      <c r="B178" s="53">
        <v>1</v>
      </c>
      <c r="C178" s="53" t="s">
        <v>72</v>
      </c>
      <c r="D178" s="366">
        <f>'PLOT 5'!D181</f>
        <v>2500</v>
      </c>
      <c r="E178" s="369">
        <f>D178*B178</f>
        <v>2500</v>
      </c>
      <c r="G178" s="12"/>
    </row>
    <row r="179" spans="1:7" ht="15.75" customHeight="1">
      <c r="B179" s="53"/>
      <c r="C179" s="53"/>
      <c r="D179" s="366">
        <f>'PLOT 5'!D182</f>
        <v>0</v>
      </c>
      <c r="E179" s="369"/>
      <c r="G179" s="12"/>
    </row>
    <row r="180" spans="1:7" ht="15.75" customHeight="1">
      <c r="A180" t="s">
        <v>73</v>
      </c>
      <c r="B180" s="53">
        <v>1</v>
      </c>
      <c r="C180" s="53" t="s">
        <v>72</v>
      </c>
      <c r="D180" s="366">
        <f>'PLOT 5'!D183</f>
        <v>1000</v>
      </c>
      <c r="E180" s="369">
        <f>D180*B180</f>
        <v>1000</v>
      </c>
      <c r="G180" s="12"/>
    </row>
    <row r="181" spans="1:7" ht="17.25" customHeight="1">
      <c r="B181" s="53"/>
      <c r="C181" s="53"/>
      <c r="D181" s="366">
        <f>'PLOT 5'!D184</f>
        <v>0</v>
      </c>
      <c r="E181" s="369"/>
      <c r="G181" s="12"/>
    </row>
    <row r="182" spans="1:7" ht="15.75" customHeight="1" thickBot="1">
      <c r="B182" s="53"/>
      <c r="C182" s="14" t="s">
        <v>67</v>
      </c>
      <c r="D182" s="366">
        <f>'PLOT 5'!D185</f>
        <v>0</v>
      </c>
      <c r="E182" s="369"/>
      <c r="G182" s="12"/>
    </row>
    <row r="183" spans="1:7" ht="15.75" customHeight="1" thickTop="1" thickBot="1">
      <c r="B183" s="53"/>
      <c r="C183" s="14" t="s">
        <v>24</v>
      </c>
      <c r="D183" s="366">
        <f>'PLOT 5'!D186</f>
        <v>0</v>
      </c>
      <c r="E183" s="370">
        <f>SUM(E172:E182)</f>
        <v>19500</v>
      </c>
      <c r="G183" s="12"/>
    </row>
    <row r="184" spans="1:7" ht="15.75" customHeight="1" thickTop="1">
      <c r="B184" s="53"/>
      <c r="C184" s="53"/>
      <c r="D184" s="366">
        <f>'PLOT 5'!D187</f>
        <v>0</v>
      </c>
      <c r="E184" s="369"/>
      <c r="G184" s="12"/>
    </row>
    <row r="185" spans="1:7" ht="17.25" customHeight="1">
      <c r="A185" s="4" t="s">
        <v>74</v>
      </c>
      <c r="B185" s="53"/>
      <c r="C185" s="53"/>
      <c r="D185" s="366">
        <f>'PLOT 5'!D188</f>
        <v>0</v>
      </c>
      <c r="E185" s="369"/>
      <c r="G185" s="12"/>
    </row>
    <row r="186" spans="1:7" ht="15.75" customHeight="1">
      <c r="B186" s="53"/>
      <c r="C186" s="53"/>
      <c r="D186" s="366">
        <f>'PLOT 5'!D189</f>
        <v>0</v>
      </c>
      <c r="E186" s="369"/>
      <c r="G186" s="12"/>
    </row>
    <row r="187" spans="1:7" ht="15.75" customHeight="1">
      <c r="A187" t="s">
        <v>75</v>
      </c>
      <c r="B187" s="53">
        <v>1</v>
      </c>
      <c r="C187" s="53" t="s">
        <v>1</v>
      </c>
      <c r="D187" s="366">
        <f>'PLOT 5'!D190</f>
        <v>2500</v>
      </c>
      <c r="E187" s="369">
        <f>D187*B187</f>
        <v>2500</v>
      </c>
      <c r="G187" s="12"/>
    </row>
    <row r="188" spans="1:7" ht="16.5" customHeight="1">
      <c r="B188" s="53"/>
      <c r="C188" s="53"/>
      <c r="D188" s="366">
        <f>'PLOT 5'!D191</f>
        <v>0</v>
      </c>
      <c r="E188" s="369"/>
      <c r="G188" s="12"/>
    </row>
    <row r="189" spans="1:7" ht="15.75" customHeight="1">
      <c r="A189" t="s">
        <v>247</v>
      </c>
      <c r="B189" s="53">
        <v>1</v>
      </c>
      <c r="C189" s="53" t="s">
        <v>1</v>
      </c>
      <c r="D189" s="366">
        <f>'PLOT 5'!D192</f>
        <v>1500</v>
      </c>
      <c r="E189" s="369">
        <f>D189*B189</f>
        <v>1500</v>
      </c>
      <c r="G189" s="12"/>
    </row>
    <row r="190" spans="1:7" ht="15.75" customHeight="1">
      <c r="B190" s="53"/>
      <c r="C190" s="53"/>
      <c r="D190" s="366">
        <f>'PLOT 5'!D193</f>
        <v>0</v>
      </c>
      <c r="E190" s="369"/>
      <c r="G190" s="12"/>
    </row>
    <row r="191" spans="1:7" ht="15.75" customHeight="1">
      <c r="A191" t="s">
        <v>76</v>
      </c>
      <c r="B191" s="53">
        <v>1</v>
      </c>
      <c r="C191" s="53" t="s">
        <v>72</v>
      </c>
      <c r="D191" s="366">
        <f>'PLOT 5'!D194</f>
        <v>500</v>
      </c>
      <c r="E191" s="369">
        <f>D191*B191</f>
        <v>500</v>
      </c>
      <c r="G191" s="12"/>
    </row>
    <row r="192" spans="1:7" ht="15.75" customHeight="1">
      <c r="B192" s="53"/>
      <c r="C192" s="53"/>
      <c r="D192" s="366">
        <f>'PLOT 5'!D195</f>
        <v>0</v>
      </c>
      <c r="E192" s="369"/>
      <c r="G192" s="12"/>
    </row>
    <row r="193" spans="1:7" ht="15.75" customHeight="1" thickBot="1">
      <c r="B193" s="53"/>
      <c r="C193" s="14" t="s">
        <v>74</v>
      </c>
      <c r="D193" s="366">
        <f>'PLOT 5'!D196</f>
        <v>0</v>
      </c>
      <c r="E193" s="369"/>
      <c r="G193" s="12"/>
    </row>
    <row r="194" spans="1:7" ht="15.75" customHeight="1" thickTop="1" thickBot="1">
      <c r="B194" s="53"/>
      <c r="C194" s="14" t="s">
        <v>24</v>
      </c>
      <c r="D194" s="366">
        <f>'PLOT 5'!D197</f>
        <v>0</v>
      </c>
      <c r="E194" s="370">
        <f>SUM(E187:E193)</f>
        <v>4500</v>
      </c>
      <c r="G194" s="12"/>
    </row>
    <row r="195" spans="1:7" ht="15.75" customHeight="1" thickTop="1">
      <c r="B195" s="53"/>
      <c r="C195" s="53"/>
      <c r="D195" s="366">
        <f>'PLOT 5'!D198</f>
        <v>0</v>
      </c>
      <c r="E195" s="369"/>
      <c r="G195" s="12"/>
    </row>
    <row r="196" spans="1:7" ht="15.75" customHeight="1">
      <c r="A196" s="4" t="s">
        <v>77</v>
      </c>
      <c r="B196" s="53"/>
      <c r="C196" s="53"/>
      <c r="D196" s="366">
        <f>'PLOT 5'!D199</f>
        <v>0</v>
      </c>
      <c r="E196" s="369"/>
      <c r="G196" s="12"/>
    </row>
    <row r="197" spans="1:7" ht="15.75" customHeight="1">
      <c r="B197" s="53"/>
      <c r="C197" s="53"/>
      <c r="D197" s="366">
        <f>'PLOT 5'!D200</f>
        <v>0</v>
      </c>
      <c r="E197" s="369"/>
      <c r="G197" s="12"/>
    </row>
    <row r="198" spans="1:7" ht="15.75" customHeight="1">
      <c r="A198" t="s">
        <v>78</v>
      </c>
      <c r="B198" s="13">
        <v>96</v>
      </c>
      <c r="C198" s="53" t="s">
        <v>23</v>
      </c>
      <c r="D198" s="366">
        <f>'PLOT 5'!D201</f>
        <v>80.144400000000005</v>
      </c>
      <c r="E198" s="369">
        <f t="shared" ref="E198:E201" si="1">D198*B198</f>
        <v>7693.8624</v>
      </c>
      <c r="G198" s="12"/>
    </row>
    <row r="199" spans="1:7" ht="15.75" customHeight="1">
      <c r="A199" t="s">
        <v>79</v>
      </c>
      <c r="B199" s="13">
        <v>96</v>
      </c>
      <c r="C199" s="53" t="str">
        <f>C198</f>
        <v>m2</v>
      </c>
      <c r="D199" s="366">
        <f>'PLOT 5'!D202</f>
        <v>113.53789999999999</v>
      </c>
      <c r="E199" s="369">
        <f t="shared" si="1"/>
        <v>10899.6384</v>
      </c>
      <c r="G199" s="12"/>
    </row>
    <row r="200" spans="1:7" ht="15.75" customHeight="1">
      <c r="A200" t="s">
        <v>80</v>
      </c>
      <c r="B200" s="53">
        <v>1</v>
      </c>
      <c r="C200" s="53" t="s">
        <v>81</v>
      </c>
      <c r="D200" s="366" t="str">
        <f>'PLOT 5'!D203</f>
        <v>inc</v>
      </c>
      <c r="E200" s="369" t="e">
        <f t="shared" si="1"/>
        <v>#VALUE!</v>
      </c>
      <c r="G200" s="12"/>
    </row>
    <row r="201" spans="1:7" ht="15.75" customHeight="1">
      <c r="A201" t="s">
        <v>258</v>
      </c>
      <c r="B201" s="53">
        <v>1</v>
      </c>
      <c r="C201" s="53" t="s">
        <v>81</v>
      </c>
      <c r="D201" s="366">
        <f>'PLOT 5'!D204</f>
        <v>3137.65326</v>
      </c>
      <c r="E201" s="369">
        <f t="shared" si="1"/>
        <v>3137.65326</v>
      </c>
      <c r="G201" s="12"/>
    </row>
    <row r="202" spans="1:7" ht="16.5" customHeight="1">
      <c r="B202" s="53"/>
      <c r="C202" s="53"/>
      <c r="D202" s="366"/>
      <c r="E202" s="369"/>
      <c r="G202" s="12"/>
    </row>
    <row r="203" spans="1:7" ht="15.75" customHeight="1">
      <c r="B203" s="53"/>
      <c r="C203" s="53"/>
      <c r="D203" s="366"/>
      <c r="E203" s="369"/>
      <c r="G203" s="12"/>
    </row>
    <row r="204" spans="1:7" ht="15.75" customHeight="1" thickBot="1">
      <c r="B204" s="53"/>
      <c r="C204" s="14" t="s">
        <v>82</v>
      </c>
      <c r="D204" s="366"/>
      <c r="E204" s="369"/>
      <c r="G204" s="12"/>
    </row>
    <row r="205" spans="1:7" ht="15.75" customHeight="1" thickTop="1" thickBot="1">
      <c r="B205" s="53"/>
      <c r="C205" s="14" t="s">
        <v>24</v>
      </c>
      <c r="D205" s="366"/>
      <c r="E205" s="370" t="e">
        <f>SUM(E198:E204)</f>
        <v>#VALUE!</v>
      </c>
      <c r="G205" s="12"/>
    </row>
    <row r="206" spans="1:7" ht="15.75" customHeight="1" thickTop="1">
      <c r="B206" s="53"/>
      <c r="C206" s="53"/>
      <c r="D206" s="366"/>
      <c r="E206" s="369"/>
      <c r="G206" s="12"/>
    </row>
    <row r="207" spans="1:7" ht="15.75" customHeight="1" thickBot="1">
      <c r="B207" s="53"/>
      <c r="C207" s="53"/>
      <c r="D207" s="366"/>
      <c r="E207" s="369"/>
      <c r="G207" s="12"/>
    </row>
    <row r="208" spans="1:7" ht="15.75" customHeight="1" thickTop="1" thickBot="1">
      <c r="B208" s="53"/>
      <c r="C208" s="53"/>
      <c r="D208" s="375" t="s">
        <v>226</v>
      </c>
      <c r="E208" s="370" t="e">
        <f>E205+E194+E183+E168+E154+E144+E129+E118+E107+E90+E62+E72+E37+E23+E30</f>
        <v>#VALUE!</v>
      </c>
      <c r="G208" s="12"/>
    </row>
    <row r="209" spans="2:7" ht="15.75" customHeight="1" thickTop="1">
      <c r="B209" s="53"/>
      <c r="C209" s="53"/>
      <c r="D209" s="375" t="s">
        <v>83</v>
      </c>
      <c r="E209" s="369"/>
      <c r="G209" s="12"/>
    </row>
    <row r="210" spans="2:7" ht="15.75" customHeight="1" thickBot="1">
      <c r="B210" s="53"/>
      <c r="C210" s="53"/>
      <c r="D210" s="369"/>
      <c r="E210" s="369"/>
      <c r="G210" s="12"/>
    </row>
    <row r="211" spans="2:7" ht="15.75" customHeight="1" thickTop="1" thickBot="1">
      <c r="B211" s="53"/>
      <c r="C211" s="53"/>
      <c r="D211" s="374" t="s">
        <v>226</v>
      </c>
      <c r="E211" s="370" t="e">
        <f>E208+E198+E185+E170+E158+E148+E133+E122+E111+E95+E67+E77+E40+E25+E32</f>
        <v>#VALUE!</v>
      </c>
      <c r="G211" s="12"/>
    </row>
    <row r="212" spans="2:7" ht="15.75" customHeight="1" thickTop="1">
      <c r="B212" s="53"/>
      <c r="C212" s="53"/>
      <c r="D212" s="374" t="s">
        <v>83</v>
      </c>
      <c r="E212" s="369"/>
      <c r="G212" s="12"/>
    </row>
    <row r="213" spans="2:7" ht="16.5" customHeight="1">
      <c r="G213" s="12"/>
    </row>
    <row r="214" spans="2:7" ht="15.75" customHeight="1">
      <c r="G214" s="12"/>
    </row>
    <row r="215" spans="2:7" ht="15.75" customHeight="1"/>
    <row r="216" spans="2:7" ht="15.75" customHeight="1"/>
    <row r="217" spans="2:7" ht="17.25" customHeight="1"/>
    <row r="218" spans="2:7" ht="15.75" customHeight="1"/>
    <row r="219" spans="2:7" ht="15.75" customHeight="1"/>
    <row r="220" spans="2:7" ht="15.75" customHeight="1"/>
    <row r="221" spans="2:7" ht="15.75" customHeight="1"/>
    <row r="222" spans="2:7" ht="15.75" customHeight="1"/>
    <row r="223" spans="2:7" ht="16.5" customHeight="1"/>
    <row r="224" spans="2:7" ht="15.75" customHeight="1"/>
    <row r="225" ht="15.75" customHeight="1"/>
    <row r="226" ht="16.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sheetData>
  <mergeCells count="1">
    <mergeCell ref="D1:E4"/>
  </mergeCells>
  <pageMargins left="0.7" right="0.7" top="0.75" bottom="0.75" header="0" footer="0"/>
  <pageSetup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B4E83-6A8B-5042-9E65-412F8636F34D}">
  <sheetPr>
    <tabColor theme="5" tint="0.79998168889431442"/>
  </sheetPr>
  <dimension ref="A1:G1022"/>
  <sheetViews>
    <sheetView view="pageBreakPreview" zoomScaleNormal="10" zoomScaleSheetLayoutView="100" workbookViewId="0">
      <selection activeCell="A4" sqref="A4"/>
    </sheetView>
  </sheetViews>
  <sheetFormatPr defaultColWidth="14.453125" defaultRowHeight="15" customHeight="1"/>
  <cols>
    <col min="1" max="1" width="40.1796875" customWidth="1"/>
    <col min="2" max="3" width="11.453125" customWidth="1"/>
    <col min="4" max="5" width="11.453125" style="377" customWidth="1"/>
    <col min="6" max="7" width="11.453125" customWidth="1"/>
  </cols>
  <sheetData>
    <row r="1" spans="1:7" ht="14.5">
      <c r="D1" s="690"/>
      <c r="E1" s="691"/>
    </row>
    <row r="2" spans="1:7" ht="14.5">
      <c r="A2" s="17"/>
      <c r="D2" s="691"/>
      <c r="E2" s="691"/>
    </row>
    <row r="3" spans="1:7" ht="14.5">
      <c r="A3" s="18" t="s">
        <v>357</v>
      </c>
      <c r="D3" s="691"/>
      <c r="E3" s="691"/>
    </row>
    <row r="4" spans="1:7" ht="15.75" customHeight="1" thickBot="1">
      <c r="B4" s="53"/>
      <c r="C4" s="53"/>
      <c r="D4" s="692"/>
      <c r="E4" s="692"/>
    </row>
    <row r="5" spans="1:7" ht="16.5" customHeight="1" thickTop="1" thickBot="1">
      <c r="A5" s="47" t="s">
        <v>8</v>
      </c>
      <c r="B5" s="11" t="s">
        <v>9</v>
      </c>
      <c r="C5" s="11" t="s">
        <v>10</v>
      </c>
      <c r="D5" s="367" t="s">
        <v>11</v>
      </c>
      <c r="E5" s="368" t="s">
        <v>12</v>
      </c>
    </row>
    <row r="6" spans="1:7" ht="15.75" customHeight="1" thickTop="1">
      <c r="B6" s="53"/>
      <c r="C6" s="53"/>
      <c r="D6" s="366"/>
      <c r="E6" s="369"/>
      <c r="G6" s="12"/>
    </row>
    <row r="7" spans="1:7" ht="17.25" customHeight="1">
      <c r="A7" t="s">
        <v>13</v>
      </c>
      <c r="B7" s="13">
        <v>30</v>
      </c>
      <c r="C7" s="49" t="s">
        <v>14</v>
      </c>
      <c r="D7" s="366">
        <f>'PLOT 5'!D7</f>
        <v>138.34450000000001</v>
      </c>
      <c r="E7" s="369">
        <f>D7*B7</f>
        <v>4150.335</v>
      </c>
      <c r="G7" s="12"/>
    </row>
    <row r="8" spans="1:7" ht="14.5">
      <c r="A8" t="s">
        <v>15</v>
      </c>
      <c r="B8" s="53"/>
      <c r="C8" s="53"/>
      <c r="D8" s="366">
        <f>'PLOT 5'!D8</f>
        <v>0</v>
      </c>
      <c r="E8" s="369"/>
      <c r="G8" s="12"/>
    </row>
    <row r="9" spans="1:7" ht="14.5">
      <c r="A9" t="s">
        <v>16</v>
      </c>
      <c r="B9" s="53"/>
      <c r="C9" s="53"/>
      <c r="D9" s="366">
        <f>'PLOT 5'!D9</f>
        <v>0</v>
      </c>
      <c r="E9" s="369"/>
      <c r="G9" s="12"/>
    </row>
    <row r="10" spans="1:7" ht="14.5">
      <c r="B10" s="53"/>
      <c r="C10" s="53"/>
      <c r="D10" s="366">
        <f>'PLOT 5'!D12</f>
        <v>212.35403699999998</v>
      </c>
      <c r="E10" s="369"/>
      <c r="G10" s="12"/>
    </row>
    <row r="11" spans="1:7" ht="14.5">
      <c r="A11" t="s">
        <v>17</v>
      </c>
      <c r="B11" s="51">
        <f>B7*0.3</f>
        <v>9</v>
      </c>
      <c r="C11" s="53" t="s">
        <v>18</v>
      </c>
      <c r="D11" s="366">
        <f>'PLOT 5'!D16</f>
        <v>34.3476</v>
      </c>
      <c r="E11" s="369">
        <f>D11*B11</f>
        <v>309.1284</v>
      </c>
      <c r="G11" s="12"/>
    </row>
    <row r="12" spans="1:7" ht="14.5">
      <c r="A12" t="s">
        <v>19</v>
      </c>
      <c r="B12" s="53"/>
      <c r="C12" s="53"/>
      <c r="D12" s="366">
        <f>'PLOT 5'!D17</f>
        <v>0</v>
      </c>
      <c r="E12" s="369"/>
      <c r="G12" s="12"/>
    </row>
    <row r="13" spans="1:7" ht="14.5">
      <c r="B13" s="53"/>
      <c r="C13" s="53"/>
      <c r="D13" s="366">
        <f>'PLOT 5'!D18</f>
        <v>0</v>
      </c>
      <c r="E13" s="369"/>
      <c r="G13" s="12"/>
    </row>
    <row r="14" spans="1:7" ht="14.5">
      <c r="A14" t="s">
        <v>245</v>
      </c>
      <c r="B14" s="53">
        <v>19</v>
      </c>
      <c r="C14" s="53" t="s">
        <v>14</v>
      </c>
      <c r="D14" s="366">
        <f>'PLOT 5'!D19</f>
        <v>34.3476</v>
      </c>
      <c r="E14" s="369">
        <f>D14*B14</f>
        <v>652.60439999999994</v>
      </c>
      <c r="G14" s="12"/>
    </row>
    <row r="15" spans="1:7" ht="14.5">
      <c r="B15" s="53"/>
      <c r="C15" s="53"/>
      <c r="D15" s="366">
        <f>'PLOT 5'!D20</f>
        <v>0</v>
      </c>
      <c r="E15" s="369"/>
      <c r="G15" s="12"/>
    </row>
    <row r="16" spans="1:7" ht="14.5">
      <c r="A16" t="s">
        <v>17</v>
      </c>
      <c r="B16" s="13">
        <f>B14*0.3</f>
        <v>5.7</v>
      </c>
      <c r="C16" s="53"/>
      <c r="D16" s="366" t="e">
        <f>'PLOT 5'!#REF!</f>
        <v>#REF!</v>
      </c>
      <c r="E16" s="369"/>
      <c r="G16" s="12"/>
    </row>
    <row r="17" spans="1:7" ht="14.5">
      <c r="B17" s="53"/>
      <c r="C17" s="53"/>
      <c r="D17" s="366" t="e">
        <f>'PLOT 5'!#REF!</f>
        <v>#REF!</v>
      </c>
      <c r="E17" s="369"/>
      <c r="G17" s="12"/>
    </row>
    <row r="18" spans="1:7" ht="17.25" customHeight="1">
      <c r="A18" s="48" t="s">
        <v>253</v>
      </c>
      <c r="B18" s="54">
        <v>48</v>
      </c>
      <c r="C18" s="49" t="s">
        <v>18</v>
      </c>
      <c r="D18" s="366">
        <f>'PLOT 5'!D21</f>
        <v>69.677922999999993</v>
      </c>
      <c r="E18" s="369">
        <f>D18*B18</f>
        <v>3344.5403039999997</v>
      </c>
      <c r="G18" s="12"/>
    </row>
    <row r="19" spans="1:7" ht="14.5">
      <c r="B19" s="54"/>
      <c r="C19" s="53"/>
      <c r="D19" s="366">
        <f>'PLOT 5'!D22</f>
        <v>0</v>
      </c>
      <c r="E19" s="369"/>
      <c r="G19" s="12"/>
    </row>
    <row r="20" spans="1:7" ht="16.5">
      <c r="A20" t="s">
        <v>22</v>
      </c>
      <c r="B20" s="51">
        <v>48</v>
      </c>
      <c r="C20" s="53" t="s">
        <v>23</v>
      </c>
      <c r="D20" s="366">
        <f>'PLOT 5'!D23</f>
        <v>25.7607</v>
      </c>
      <c r="E20" s="369">
        <f>D20*B20</f>
        <v>1236.5136</v>
      </c>
      <c r="G20" s="12"/>
    </row>
    <row r="21" spans="1:7" ht="14.5">
      <c r="B21" s="53"/>
      <c r="C21" s="53"/>
      <c r="D21" s="366">
        <f>'PLOT 5'!D24</f>
        <v>0</v>
      </c>
      <c r="E21" s="369"/>
      <c r="G21" s="12"/>
    </row>
    <row r="22" spans="1:7" ht="17.25" customHeight="1" thickBot="1">
      <c r="B22" s="53"/>
      <c r="C22" s="14" t="s">
        <v>8</v>
      </c>
      <c r="D22" s="366">
        <f>'PLOT 5'!D25</f>
        <v>0</v>
      </c>
      <c r="E22" s="369"/>
      <c r="G22" s="12"/>
    </row>
    <row r="23" spans="1:7" ht="15.5" thickTop="1" thickBot="1">
      <c r="B23" s="53"/>
      <c r="C23" s="14" t="s">
        <v>24</v>
      </c>
      <c r="D23" s="366">
        <f>'PLOT 5'!D26</f>
        <v>0</v>
      </c>
      <c r="E23" s="370">
        <f>SUM(E7:E22)</f>
        <v>9693.1217039999992</v>
      </c>
      <c r="G23" s="12"/>
    </row>
    <row r="24" spans="1:7" ht="15.75" customHeight="1" thickTop="1">
      <c r="B24" s="53"/>
      <c r="C24" s="53"/>
      <c r="D24" s="366">
        <f>'PLOT 5'!D27</f>
        <v>0</v>
      </c>
      <c r="E24" s="369"/>
      <c r="G24" s="12"/>
    </row>
    <row r="25" spans="1:7" ht="16.5" customHeight="1">
      <c r="A25" s="50" t="s">
        <v>190</v>
      </c>
      <c r="B25" s="54"/>
      <c r="C25" s="54"/>
      <c r="D25" s="366">
        <f>'PLOT 5'!D28</f>
        <v>0</v>
      </c>
      <c r="E25" s="371"/>
      <c r="G25" s="12"/>
    </row>
    <row r="26" spans="1:7" ht="15.75" customHeight="1">
      <c r="A26" s="50"/>
      <c r="B26" s="54"/>
      <c r="C26" s="54"/>
      <c r="D26" s="366">
        <f>'PLOT 5'!D29</f>
        <v>0</v>
      </c>
      <c r="E26" s="371"/>
      <c r="G26" s="12"/>
    </row>
    <row r="27" spans="1:7" ht="15.75" customHeight="1">
      <c r="A27" s="55" t="s">
        <v>242</v>
      </c>
      <c r="B27" s="51">
        <v>160</v>
      </c>
      <c r="C27" s="54" t="s">
        <v>23</v>
      </c>
      <c r="D27" s="366">
        <f>'PLOT 5'!D30</f>
        <v>0</v>
      </c>
      <c r="E27" s="371">
        <f>D27*B27</f>
        <v>0</v>
      </c>
      <c r="G27" s="12"/>
    </row>
    <row r="28" spans="1:7" ht="15.75" customHeight="1">
      <c r="A28" s="55"/>
      <c r="B28" s="54"/>
      <c r="C28" s="54"/>
      <c r="D28" s="366">
        <f>'PLOT 5'!D31</f>
        <v>0</v>
      </c>
      <c r="E28" s="371"/>
      <c r="G28" s="12"/>
    </row>
    <row r="29" spans="1:7" ht="15.75" customHeight="1" thickBot="1">
      <c r="A29" s="55"/>
      <c r="B29" s="54"/>
      <c r="C29" s="52" t="s">
        <v>190</v>
      </c>
      <c r="D29" s="366">
        <f>'PLOT 5'!D32</f>
        <v>0</v>
      </c>
      <c r="E29" s="371"/>
      <c r="G29" s="12"/>
    </row>
    <row r="30" spans="1:7" ht="15.75" customHeight="1" thickTop="1" thickBot="1">
      <c r="A30" s="55"/>
      <c r="B30" s="54"/>
      <c r="C30" s="52" t="s">
        <v>24</v>
      </c>
      <c r="D30" s="366">
        <f>'PLOT 5'!D33</f>
        <v>0</v>
      </c>
      <c r="E30" s="370">
        <f>SUM(E27:E28)</f>
        <v>0</v>
      </c>
      <c r="G30" s="12"/>
    </row>
    <row r="31" spans="1:7" ht="15.75" customHeight="1" thickTop="1">
      <c r="A31" s="50"/>
      <c r="B31" s="54"/>
      <c r="C31" s="54"/>
      <c r="D31" s="366">
        <f>'PLOT 5'!D34</f>
        <v>0</v>
      </c>
      <c r="E31" s="371"/>
      <c r="G31" s="12"/>
    </row>
    <row r="32" spans="1:7" ht="15.75" customHeight="1">
      <c r="A32" s="47" t="s">
        <v>25</v>
      </c>
      <c r="B32" s="53"/>
      <c r="C32" s="53"/>
      <c r="D32" s="366">
        <f>'PLOT 5'!D35</f>
        <v>0</v>
      </c>
      <c r="E32" s="369"/>
      <c r="G32" s="12"/>
    </row>
    <row r="33" spans="1:7" ht="15.75" customHeight="1">
      <c r="A33" s="47"/>
      <c r="B33" s="53"/>
      <c r="C33" s="53"/>
      <c r="D33" s="366">
        <f>'PLOT 5'!D36</f>
        <v>0</v>
      </c>
      <c r="E33" s="369"/>
      <c r="G33" s="12"/>
    </row>
    <row r="34" spans="1:7" ht="15.75" customHeight="1">
      <c r="A34" t="s">
        <v>26</v>
      </c>
      <c r="B34" s="51">
        <v>45</v>
      </c>
      <c r="C34" s="53" t="s">
        <v>23</v>
      </c>
      <c r="D34" s="366">
        <f>'PLOT 5'!D37</f>
        <v>82.052599999999998</v>
      </c>
      <c r="E34" s="369">
        <f>D34*B34</f>
        <v>3692.3669999999997</v>
      </c>
      <c r="G34" s="12"/>
    </row>
    <row r="35" spans="1:7" ht="15.75" customHeight="1">
      <c r="B35" s="53"/>
      <c r="C35" s="53"/>
      <c r="D35" s="366">
        <f>'PLOT 5'!D38</f>
        <v>0</v>
      </c>
      <c r="E35" s="369"/>
      <c r="G35" s="12"/>
    </row>
    <row r="36" spans="1:7" ht="15.75" customHeight="1" thickBot="1">
      <c r="B36" s="53"/>
      <c r="C36" s="14" t="s">
        <v>25</v>
      </c>
      <c r="D36" s="366">
        <f>'PLOT 5'!D39</f>
        <v>0</v>
      </c>
      <c r="E36" s="369"/>
      <c r="G36" s="12"/>
    </row>
    <row r="37" spans="1:7" ht="17.25" customHeight="1" thickTop="1" thickBot="1">
      <c r="B37" s="53"/>
      <c r="C37" s="14" t="s">
        <v>24</v>
      </c>
      <c r="D37" s="366">
        <f>'PLOT 5'!D40</f>
        <v>0</v>
      </c>
      <c r="E37" s="370">
        <f>SUM(E34:E35)</f>
        <v>3692.3669999999997</v>
      </c>
      <c r="G37" s="12"/>
    </row>
    <row r="38" spans="1:7" ht="15.75" customHeight="1" thickTop="1">
      <c r="B38" s="53"/>
      <c r="C38" s="14"/>
      <c r="D38" s="366">
        <f>'PLOT 5'!D41</f>
        <v>0</v>
      </c>
      <c r="E38" s="373"/>
      <c r="G38" s="12"/>
    </row>
    <row r="39" spans="1:7" ht="15.75" customHeight="1">
      <c r="A39" s="4" t="s">
        <v>241</v>
      </c>
      <c r="B39" s="53"/>
      <c r="C39" s="53"/>
      <c r="D39" s="366">
        <f>'PLOT 5'!D42</f>
        <v>0</v>
      </c>
      <c r="E39" s="369"/>
      <c r="G39" s="12"/>
    </row>
    <row r="40" spans="1:7" ht="16.5" customHeight="1">
      <c r="B40" s="53"/>
      <c r="C40" s="53"/>
      <c r="D40" s="366">
        <f>'PLOT 5'!D43</f>
        <v>0</v>
      </c>
      <c r="E40" s="369"/>
      <c r="G40" s="12"/>
    </row>
    <row r="41" spans="1:7" ht="15.75" customHeight="1">
      <c r="A41" t="s">
        <v>30</v>
      </c>
      <c r="B41" s="13">
        <v>71</v>
      </c>
      <c r="C41" s="53" t="s">
        <v>23</v>
      </c>
      <c r="D41" s="366">
        <f>'PLOT 5'!D44</f>
        <v>276.68900000000002</v>
      </c>
      <c r="E41" s="369">
        <f>D41*B41</f>
        <v>19644.919000000002</v>
      </c>
      <c r="G41" s="12"/>
    </row>
    <row r="42" spans="1:7" ht="15.75" customHeight="1">
      <c r="A42" s="48" t="s">
        <v>254</v>
      </c>
      <c r="B42" s="53"/>
      <c r="C42" s="53"/>
      <c r="D42" s="366">
        <f>'PLOT 5'!D45</f>
        <v>0</v>
      </c>
      <c r="E42" s="369"/>
      <c r="G42" s="12"/>
    </row>
    <row r="43" spans="1:7" ht="15.75" customHeight="1">
      <c r="B43" s="53"/>
      <c r="C43" s="53"/>
      <c r="D43" s="366">
        <f>'PLOT 5'!D46</f>
        <v>0</v>
      </c>
      <c r="E43" s="369"/>
      <c r="G43" s="12"/>
    </row>
    <row r="44" spans="1:7" ht="15.75" customHeight="1">
      <c r="A44" t="s">
        <v>31</v>
      </c>
      <c r="B44" s="53">
        <v>45</v>
      </c>
      <c r="C44" s="53" t="s">
        <v>23</v>
      </c>
      <c r="D44" s="366">
        <f>'PLOT 5'!D47</f>
        <v>5.2475499999999995</v>
      </c>
      <c r="E44" s="369">
        <f>D44*B44</f>
        <v>236.13974999999996</v>
      </c>
      <c r="G44" s="12"/>
    </row>
    <row r="45" spans="1:7" ht="15.75" customHeight="1">
      <c r="B45" s="53"/>
      <c r="C45" s="53"/>
      <c r="D45" s="366">
        <f>'PLOT 5'!D48</f>
        <v>0</v>
      </c>
      <c r="E45" s="369"/>
      <c r="G45" s="12"/>
    </row>
    <row r="46" spans="1:7" ht="15.75" customHeight="1">
      <c r="A46" t="s">
        <v>32</v>
      </c>
      <c r="B46" s="54">
        <v>71</v>
      </c>
      <c r="C46" s="53" t="s">
        <v>23</v>
      </c>
      <c r="D46" s="366" t="str">
        <f>'PLOT 5'!D49</f>
        <v>inc</v>
      </c>
      <c r="E46" s="369" t="e">
        <f>D46*B46</f>
        <v>#VALUE!</v>
      </c>
      <c r="G46" s="12"/>
    </row>
    <row r="47" spans="1:7" ht="15.75" customHeight="1">
      <c r="B47" s="53"/>
      <c r="C47" s="53"/>
      <c r="D47" s="366">
        <f>'PLOT 5'!D50</f>
        <v>0</v>
      </c>
      <c r="E47" s="369"/>
      <c r="G47" s="12"/>
    </row>
    <row r="48" spans="1:7" ht="15.75" customHeight="1">
      <c r="A48" t="s">
        <v>33</v>
      </c>
      <c r="B48" s="53">
        <v>9</v>
      </c>
      <c r="C48" s="53" t="s">
        <v>14</v>
      </c>
      <c r="D48" s="366">
        <f>'PLOT 5'!D51</f>
        <v>0</v>
      </c>
      <c r="E48" s="369">
        <f>D48*B48</f>
        <v>0</v>
      </c>
      <c r="G48" s="12"/>
    </row>
    <row r="49" spans="1:7" ht="15.75" customHeight="1">
      <c r="B49" s="53"/>
      <c r="C49" s="53"/>
      <c r="D49" s="366">
        <f>'PLOT 5'!D52</f>
        <v>0</v>
      </c>
      <c r="E49" s="369"/>
      <c r="G49" s="12"/>
    </row>
    <row r="50" spans="1:7" ht="15.75" customHeight="1">
      <c r="A50" s="16" t="s">
        <v>84</v>
      </c>
      <c r="B50" s="53">
        <v>20</v>
      </c>
      <c r="C50" s="53" t="s">
        <v>14</v>
      </c>
      <c r="D50" s="366">
        <f>'PLOT 5'!D53</f>
        <v>0</v>
      </c>
      <c r="E50" s="369">
        <f>D50*B50</f>
        <v>0</v>
      </c>
      <c r="G50" s="12"/>
    </row>
    <row r="51" spans="1:7" ht="15.75" customHeight="1">
      <c r="B51" s="53"/>
      <c r="C51" s="53"/>
      <c r="D51" s="366">
        <f>'PLOT 5'!D54</f>
        <v>0</v>
      </c>
      <c r="E51" s="369"/>
      <c r="G51" s="12"/>
    </row>
    <row r="52" spans="1:7" ht="15.75" customHeight="1">
      <c r="A52" t="s">
        <v>34</v>
      </c>
      <c r="B52" s="53">
        <v>16</v>
      </c>
      <c r="C52" s="53" t="s">
        <v>14</v>
      </c>
      <c r="D52" s="366">
        <f>'PLOT 5'!D55</f>
        <v>0</v>
      </c>
      <c r="E52" s="369">
        <f>B52*D52</f>
        <v>0</v>
      </c>
      <c r="G52" s="12"/>
    </row>
    <row r="53" spans="1:7" ht="15.75" customHeight="1">
      <c r="B53" s="53"/>
      <c r="C53" s="53"/>
      <c r="D53" s="366">
        <f>'PLOT 5'!D56</f>
        <v>0</v>
      </c>
      <c r="E53" s="369"/>
      <c r="G53" s="12"/>
    </row>
    <row r="54" spans="1:7" ht="15.75" customHeight="1">
      <c r="A54" t="s">
        <v>85</v>
      </c>
      <c r="B54" s="53">
        <v>20</v>
      </c>
      <c r="C54" s="53" t="s">
        <v>14</v>
      </c>
      <c r="D54" s="366">
        <f>'PLOT 5'!D57</f>
        <v>0</v>
      </c>
      <c r="E54" s="369">
        <f>D54*B54</f>
        <v>0</v>
      </c>
      <c r="G54" s="12"/>
    </row>
    <row r="55" spans="1:7" ht="15.75" customHeight="1">
      <c r="B55" s="53"/>
      <c r="C55" s="53"/>
      <c r="D55" s="366">
        <f>'PLOT 5'!D58</f>
        <v>0</v>
      </c>
      <c r="E55" s="369"/>
      <c r="G55" s="12"/>
    </row>
    <row r="56" spans="1:7" ht="15.75" customHeight="1">
      <c r="A56" t="s">
        <v>35</v>
      </c>
      <c r="B56" s="53">
        <v>23</v>
      </c>
      <c r="C56" s="53" t="s">
        <v>14</v>
      </c>
      <c r="D56" s="366">
        <f>'PLOT 5'!D59</f>
        <v>782.36199999999997</v>
      </c>
      <c r="E56" s="369">
        <f>D56*B56</f>
        <v>17994.326000000001</v>
      </c>
      <c r="G56" s="12"/>
    </row>
    <row r="57" spans="1:7" ht="15.75" customHeight="1">
      <c r="B57" s="53"/>
      <c r="C57" s="53"/>
      <c r="D57" s="366">
        <f>'PLOT 5'!D60</f>
        <v>0</v>
      </c>
      <c r="E57" s="369"/>
      <c r="G57" s="12"/>
    </row>
    <row r="58" spans="1:7" ht="15.75" customHeight="1">
      <c r="A58" t="s">
        <v>249</v>
      </c>
      <c r="B58" s="53">
        <v>3</v>
      </c>
      <c r="C58" s="53" t="s">
        <v>18</v>
      </c>
      <c r="D58" s="366">
        <f>'PLOT 5'!D61</f>
        <v>162.197</v>
      </c>
      <c r="E58" s="369">
        <f>D58*B58</f>
        <v>486.59100000000001</v>
      </c>
      <c r="G58" s="12"/>
    </row>
    <row r="59" spans="1:7" ht="15.75" customHeight="1">
      <c r="B59" s="53"/>
      <c r="C59" s="53"/>
      <c r="D59" s="366">
        <f>'PLOT 5'!D62</f>
        <v>0</v>
      </c>
      <c r="E59" s="369"/>
      <c r="G59" s="12"/>
    </row>
    <row r="60" spans="1:7" ht="15.75" customHeight="1">
      <c r="B60" s="53"/>
      <c r="C60" s="53"/>
      <c r="D60" s="366">
        <f>'PLOT 5'!D63</f>
        <v>0</v>
      </c>
      <c r="E60" s="369"/>
      <c r="G60" s="12"/>
    </row>
    <row r="61" spans="1:7" ht="15.75" customHeight="1" thickBot="1">
      <c r="B61" s="53"/>
      <c r="C61" s="14" t="s">
        <v>36</v>
      </c>
      <c r="D61" s="366">
        <f>'PLOT 5'!D64</f>
        <v>0</v>
      </c>
      <c r="E61" s="369"/>
      <c r="G61" s="12"/>
    </row>
    <row r="62" spans="1:7" ht="15.75" customHeight="1" thickTop="1" thickBot="1">
      <c r="B62" s="53"/>
      <c r="C62" s="14" t="s">
        <v>24</v>
      </c>
      <c r="D62" s="366">
        <f>'PLOT 5'!D65</f>
        <v>0</v>
      </c>
      <c r="E62" s="370" t="e">
        <f>SUM(E41:E60)</f>
        <v>#VALUE!</v>
      </c>
      <c r="G62" s="12"/>
    </row>
    <row r="63" spans="1:7" ht="15.75" customHeight="1" thickTop="1">
      <c r="B63" s="53"/>
      <c r="C63" s="14"/>
      <c r="D63" s="366">
        <f>'PLOT 5'!D66</f>
        <v>0</v>
      </c>
      <c r="E63" s="373"/>
      <c r="G63" s="12"/>
    </row>
    <row r="64" spans="1:7" ht="15.75" customHeight="1">
      <c r="A64" s="47" t="s">
        <v>2</v>
      </c>
      <c r="B64" s="53"/>
      <c r="C64" s="53"/>
      <c r="D64" s="366">
        <f>'PLOT 5'!D67</f>
        <v>0</v>
      </c>
      <c r="E64" s="369"/>
      <c r="G64" s="12"/>
    </row>
    <row r="65" spans="1:7" ht="15.75" customHeight="1">
      <c r="A65" s="47"/>
      <c r="B65" s="53"/>
      <c r="C65" s="53"/>
      <c r="D65" s="366">
        <f>'PLOT 5'!D68</f>
        <v>0</v>
      </c>
      <c r="E65" s="369"/>
      <c r="G65" s="12"/>
    </row>
    <row r="66" spans="1:7" ht="15.75" customHeight="1">
      <c r="A66" s="48" t="s">
        <v>243</v>
      </c>
      <c r="B66" s="53">
        <v>1</v>
      </c>
      <c r="C66" s="49" t="s">
        <v>1</v>
      </c>
      <c r="D66" s="366">
        <f>'PLOT 5'!D69</f>
        <v>4500</v>
      </c>
      <c r="E66" s="369">
        <f>D66*B66</f>
        <v>4500</v>
      </c>
      <c r="G66" s="12"/>
    </row>
    <row r="67" spans="1:7" ht="15.75" customHeight="1">
      <c r="B67" s="53"/>
      <c r="C67" s="53"/>
      <c r="D67" s="366">
        <f>'PLOT 5'!D70</f>
        <v>0</v>
      </c>
      <c r="E67" s="369"/>
      <c r="G67" s="12"/>
    </row>
    <row r="68" spans="1:7" ht="15.75" customHeight="1">
      <c r="A68" t="s">
        <v>28</v>
      </c>
      <c r="B68" s="53">
        <v>5</v>
      </c>
      <c r="C68" s="53" t="s">
        <v>14</v>
      </c>
      <c r="D68" s="366">
        <f>'PLOT 5'!D71</f>
        <v>448.42699999999996</v>
      </c>
      <c r="E68" s="369">
        <f>D68*B68</f>
        <v>2242.1349999999998</v>
      </c>
      <c r="G68" s="12"/>
    </row>
    <row r="69" spans="1:7" ht="15.75" customHeight="1">
      <c r="A69" t="s">
        <v>29</v>
      </c>
      <c r="B69" s="53"/>
      <c r="C69" s="53"/>
      <c r="D69" s="366">
        <f>'PLOT 5'!D72</f>
        <v>0</v>
      </c>
      <c r="E69" s="369"/>
      <c r="G69" s="12"/>
    </row>
    <row r="70" spans="1:7" ht="15.75" customHeight="1">
      <c r="B70" s="53"/>
      <c r="C70" s="53"/>
      <c r="D70" s="366">
        <f>'PLOT 5'!D73</f>
        <v>0</v>
      </c>
      <c r="E70" s="369"/>
      <c r="G70" s="12"/>
    </row>
    <row r="71" spans="1:7" ht="15.75" customHeight="1" thickBot="1">
      <c r="B71" s="53"/>
      <c r="C71" s="14" t="s">
        <v>2</v>
      </c>
      <c r="D71" s="366">
        <f>'PLOT 5'!D74</f>
        <v>0</v>
      </c>
      <c r="E71" s="369"/>
      <c r="G71" s="12"/>
    </row>
    <row r="72" spans="1:7" ht="15.75" customHeight="1" thickTop="1" thickBot="1">
      <c r="B72" s="53"/>
      <c r="C72" s="14" t="s">
        <v>24</v>
      </c>
      <c r="D72" s="366">
        <f>'PLOT 5'!D75</f>
        <v>0</v>
      </c>
      <c r="E72" s="370">
        <f>SUM(E66:E70)</f>
        <v>6742.1350000000002</v>
      </c>
      <c r="G72" s="12"/>
    </row>
    <row r="73" spans="1:7" ht="15.75" customHeight="1" thickTop="1">
      <c r="B73" s="53"/>
      <c r="C73" s="53"/>
      <c r="D73" s="366">
        <f>'PLOT 5'!D76</f>
        <v>0</v>
      </c>
      <c r="E73" s="369"/>
      <c r="G73" s="12"/>
    </row>
    <row r="74" spans="1:7" ht="15.75" customHeight="1">
      <c r="A74" s="4" t="s">
        <v>37</v>
      </c>
      <c r="B74" s="53"/>
      <c r="C74" s="14"/>
      <c r="D74" s="366">
        <f>'PLOT 5'!D77</f>
        <v>0</v>
      </c>
      <c r="E74" s="374"/>
      <c r="G74" s="12"/>
    </row>
    <row r="75" spans="1:7" ht="15.75" customHeight="1">
      <c r="A75" s="4"/>
      <c r="B75" s="3"/>
      <c r="C75" s="3"/>
      <c r="D75" s="366">
        <f>'PLOT 5'!D78</f>
        <v>0</v>
      </c>
      <c r="E75" s="374"/>
      <c r="G75" s="12"/>
    </row>
    <row r="76" spans="1:7" ht="15.75" customHeight="1">
      <c r="A76" t="s">
        <v>38</v>
      </c>
      <c r="B76" s="53">
        <v>141</v>
      </c>
      <c r="C76" s="53" t="s">
        <v>23</v>
      </c>
      <c r="D76" s="366">
        <f>'PLOT 5'!D79</f>
        <v>171.73799999999997</v>
      </c>
      <c r="E76" s="369">
        <f>D76*B76</f>
        <v>24215.057999999997</v>
      </c>
      <c r="G76" s="12"/>
    </row>
    <row r="77" spans="1:7" ht="16.5" customHeight="1">
      <c r="A77" s="48" t="s">
        <v>172</v>
      </c>
      <c r="B77" s="53"/>
      <c r="C77" s="53"/>
      <c r="D77" s="366">
        <f>'PLOT 5'!D80</f>
        <v>0</v>
      </c>
      <c r="E77" s="369"/>
      <c r="G77" s="12"/>
    </row>
    <row r="78" spans="1:7" ht="17.25" customHeight="1">
      <c r="B78" s="53"/>
      <c r="C78" s="53"/>
      <c r="D78" s="366">
        <f>'PLOT 5'!D81</f>
        <v>0</v>
      </c>
      <c r="E78" s="369"/>
      <c r="G78" s="12"/>
    </row>
    <row r="79" spans="1:7" ht="15.75" customHeight="1">
      <c r="A79" t="s">
        <v>246</v>
      </c>
      <c r="B79" s="53">
        <v>19</v>
      </c>
      <c r="C79" s="53" t="s">
        <v>18</v>
      </c>
      <c r="D79" s="366">
        <f>'PLOT 5'!D82</f>
        <v>0</v>
      </c>
      <c r="E79" s="369">
        <f t="shared" ref="E79:E83" si="0">D79*B79</f>
        <v>0</v>
      </c>
      <c r="G79" s="12"/>
    </row>
    <row r="80" spans="1:7" ht="15.75" customHeight="1">
      <c r="B80" s="53"/>
      <c r="C80" s="53"/>
      <c r="D80" s="366">
        <f>'PLOT 5'!D83</f>
        <v>0</v>
      </c>
      <c r="E80" s="369"/>
      <c r="G80" s="12"/>
    </row>
    <row r="81" spans="1:7" ht="15.75" customHeight="1">
      <c r="A81" t="s">
        <v>250</v>
      </c>
      <c r="B81" s="53">
        <v>6</v>
      </c>
      <c r="C81" s="53" t="s">
        <v>18</v>
      </c>
      <c r="D81" s="366">
        <f>'PLOT 5'!D84</f>
        <v>80.144400000000005</v>
      </c>
      <c r="E81" s="369">
        <f t="shared" si="0"/>
        <v>480.8664</v>
      </c>
      <c r="G81" s="12"/>
    </row>
    <row r="82" spans="1:7" ht="15.75" customHeight="1">
      <c r="B82" s="53"/>
      <c r="C82" s="53"/>
      <c r="D82" s="366">
        <f>'PLOT 5'!D85</f>
        <v>0</v>
      </c>
      <c r="E82" s="369"/>
      <c r="G82" s="12"/>
    </row>
    <row r="83" spans="1:7" ht="15.75" customHeight="1">
      <c r="A83" t="s">
        <v>251</v>
      </c>
      <c r="B83" s="53">
        <v>1</v>
      </c>
      <c r="C83" s="53" t="s">
        <v>1</v>
      </c>
      <c r="D83" s="366">
        <f>'PLOT 5'!D86</f>
        <v>0</v>
      </c>
      <c r="E83" s="369">
        <f t="shared" si="0"/>
        <v>0</v>
      </c>
      <c r="G83" s="12"/>
    </row>
    <row r="84" spans="1:7" ht="15.75" customHeight="1">
      <c r="B84" s="53"/>
      <c r="C84" s="53"/>
      <c r="D84" s="366">
        <f>'PLOT 5'!D87</f>
        <v>0</v>
      </c>
      <c r="E84" s="369"/>
      <c r="G84" s="12"/>
    </row>
    <row r="85" spans="1:7" ht="15.75" customHeight="1">
      <c r="A85" t="s">
        <v>86</v>
      </c>
      <c r="B85" s="53">
        <v>16</v>
      </c>
      <c r="C85" s="53" t="s">
        <v>14</v>
      </c>
      <c r="D85" s="366">
        <f>'PLOT 5'!D88</f>
        <v>0</v>
      </c>
      <c r="E85" s="369">
        <f>D85*B85</f>
        <v>0</v>
      </c>
      <c r="G85" s="12"/>
    </row>
    <row r="86" spans="1:7" ht="15.75" customHeight="1">
      <c r="B86" s="53"/>
      <c r="C86" s="53"/>
      <c r="D86" s="366">
        <f>'PLOT 5'!D89</f>
        <v>0</v>
      </c>
      <c r="E86" s="369"/>
      <c r="G86" s="12"/>
    </row>
    <row r="87" spans="1:7" ht="15.75" customHeight="1">
      <c r="A87" t="s">
        <v>39</v>
      </c>
      <c r="B87" s="53">
        <v>13</v>
      </c>
      <c r="C87" s="53" t="s">
        <v>14</v>
      </c>
      <c r="D87" s="366">
        <f>'PLOT 5'!D90</f>
        <v>69.420316</v>
      </c>
      <c r="E87" s="369">
        <f>D87*B87</f>
        <v>902.46410800000001</v>
      </c>
      <c r="G87" s="12"/>
    </row>
    <row r="88" spans="1:7" ht="15.75" customHeight="1">
      <c r="B88" s="53"/>
      <c r="C88" s="53"/>
      <c r="D88" s="366">
        <f>'PLOT 5'!D91</f>
        <v>0</v>
      </c>
      <c r="E88" s="369"/>
      <c r="G88" s="12"/>
    </row>
    <row r="89" spans="1:7" ht="15.75" customHeight="1" thickBot="1">
      <c r="B89" s="53"/>
      <c r="C89" s="14" t="s">
        <v>37</v>
      </c>
      <c r="D89" s="366">
        <f>'PLOT 5'!D92</f>
        <v>0</v>
      </c>
      <c r="E89" s="369"/>
      <c r="G89" s="12"/>
    </row>
    <row r="90" spans="1:7" ht="15.75" customHeight="1" thickTop="1" thickBot="1">
      <c r="B90" s="53"/>
      <c r="C90" s="14" t="s">
        <v>24</v>
      </c>
      <c r="D90" s="366">
        <f>'PLOT 5'!D93</f>
        <v>0</v>
      </c>
      <c r="E90" s="370">
        <f>SUM(E76:E88)</f>
        <v>25598.388507999996</v>
      </c>
      <c r="G90" s="12"/>
    </row>
    <row r="91" spans="1:7" ht="15.75" customHeight="1" thickTop="1">
      <c r="B91" s="53"/>
      <c r="C91" s="53"/>
      <c r="D91" s="366">
        <f>'PLOT 5'!D94</f>
        <v>0</v>
      </c>
      <c r="E91" s="369"/>
      <c r="G91" s="12"/>
    </row>
    <row r="92" spans="1:7" ht="15.75" customHeight="1">
      <c r="A92" s="4" t="s">
        <v>3</v>
      </c>
      <c r="B92" s="53"/>
      <c r="C92" s="53"/>
      <c r="D92" s="366">
        <f>'PLOT 5'!D95</f>
        <v>0</v>
      </c>
      <c r="E92" s="369"/>
      <c r="G92" s="12"/>
    </row>
    <row r="93" spans="1:7" ht="15.75" customHeight="1">
      <c r="B93" s="53"/>
      <c r="C93" s="53"/>
      <c r="D93" s="366">
        <f>'PLOT 5'!D96</f>
        <v>0</v>
      </c>
      <c r="E93" s="369"/>
      <c r="G93" s="12"/>
    </row>
    <row r="94" spans="1:7" ht="15.75" customHeight="1">
      <c r="A94" t="s">
        <v>40</v>
      </c>
      <c r="B94" s="13">
        <v>19</v>
      </c>
      <c r="C94" s="53" t="s">
        <v>23</v>
      </c>
      <c r="D94" s="366">
        <f>'PLOT 5'!D97</f>
        <v>515.21399999999994</v>
      </c>
      <c r="E94" s="369">
        <f>D94*B94</f>
        <v>9789.0659999999989</v>
      </c>
      <c r="G94" s="12"/>
    </row>
    <row r="95" spans="1:7" ht="15.75" customHeight="1">
      <c r="A95" t="s">
        <v>41</v>
      </c>
      <c r="B95" s="53"/>
      <c r="C95" s="53"/>
      <c r="D95" s="366">
        <f>'PLOT 5'!D98</f>
        <v>0</v>
      </c>
      <c r="E95" s="369"/>
      <c r="G95" s="12"/>
    </row>
    <row r="96" spans="1:7" ht="16.5" customHeight="1">
      <c r="B96" s="53"/>
      <c r="C96" s="53"/>
      <c r="D96" s="366">
        <f>'PLOT 5'!D99</f>
        <v>0</v>
      </c>
      <c r="E96" s="369"/>
      <c r="G96" s="12"/>
    </row>
    <row r="97" spans="1:7" ht="15.75" customHeight="1">
      <c r="A97" s="55" t="s">
        <v>244</v>
      </c>
      <c r="B97" s="54">
        <v>13</v>
      </c>
      <c r="C97" s="54" t="s">
        <v>14</v>
      </c>
      <c r="D97" s="366">
        <f>'PLOT 5'!D100</f>
        <v>125</v>
      </c>
      <c r="E97" s="371">
        <f>D97*B97</f>
        <v>1625</v>
      </c>
      <c r="G97" s="12"/>
    </row>
    <row r="98" spans="1:7" ht="15.75" customHeight="1">
      <c r="B98" s="53"/>
      <c r="C98" s="53"/>
      <c r="D98" s="366">
        <f>'PLOT 5'!D101</f>
        <v>0</v>
      </c>
      <c r="E98" s="369"/>
      <c r="G98" s="12"/>
    </row>
    <row r="99" spans="1:7" ht="15.75" customHeight="1">
      <c r="A99" t="s">
        <v>343</v>
      </c>
      <c r="B99" s="53">
        <v>2</v>
      </c>
      <c r="C99" s="53" t="s">
        <v>27</v>
      </c>
      <c r="D99" s="366">
        <f>'PLOT 5'!D102</f>
        <v>2313.6924999999997</v>
      </c>
      <c r="E99" s="369">
        <f>D99*B99</f>
        <v>4627.3849999999993</v>
      </c>
      <c r="G99" s="14"/>
    </row>
    <row r="100" spans="1:7" ht="17.25" customHeight="1">
      <c r="A100" t="s">
        <v>42</v>
      </c>
      <c r="B100" s="53"/>
      <c r="C100" s="53"/>
      <c r="D100" s="366">
        <f>'PLOT 5'!D103</f>
        <v>0</v>
      </c>
      <c r="E100" s="369"/>
      <c r="G100" s="12"/>
    </row>
    <row r="101" spans="1:7" ht="17.25" customHeight="1">
      <c r="B101" s="53"/>
      <c r="C101" s="53"/>
      <c r="D101" s="366">
        <f>'PLOT 5'!D104</f>
        <v>0</v>
      </c>
      <c r="E101" s="369"/>
      <c r="G101" s="12"/>
    </row>
    <row r="102" spans="1:7" ht="17.25" customHeight="1">
      <c r="B102" s="53"/>
      <c r="C102" s="53"/>
      <c r="D102" s="366">
        <f>'PLOT 5'!D105</f>
        <v>0</v>
      </c>
      <c r="E102" s="369"/>
      <c r="G102" s="12"/>
    </row>
    <row r="103" spans="1:7" ht="15.75" customHeight="1">
      <c r="A103" t="s">
        <v>43</v>
      </c>
      <c r="B103" s="53"/>
      <c r="C103" s="53" t="s">
        <v>27</v>
      </c>
      <c r="D103" s="366">
        <f>'PLOT 5'!D106</f>
        <v>3720.99</v>
      </c>
      <c r="E103" s="369">
        <f>D103*B103</f>
        <v>0</v>
      </c>
      <c r="G103" s="12"/>
    </row>
    <row r="104" spans="1:7" ht="15.75" customHeight="1">
      <c r="A104" t="s">
        <v>44</v>
      </c>
      <c r="B104" s="53"/>
      <c r="C104" s="53"/>
      <c r="D104" s="366">
        <f>'PLOT 5'!D107</f>
        <v>0</v>
      </c>
      <c r="E104" s="369"/>
      <c r="G104" s="12"/>
    </row>
    <row r="105" spans="1:7" ht="15.75" customHeight="1">
      <c r="B105" s="53"/>
      <c r="C105" s="53"/>
      <c r="D105" s="366">
        <f>'PLOT 5'!D108</f>
        <v>0</v>
      </c>
      <c r="E105" s="369"/>
      <c r="G105" s="12"/>
    </row>
    <row r="106" spans="1:7" ht="15.75" customHeight="1" thickBot="1">
      <c r="B106" s="53"/>
      <c r="C106" s="14" t="s">
        <v>3</v>
      </c>
      <c r="D106" s="366">
        <f>'PLOT 5'!D109</f>
        <v>0</v>
      </c>
      <c r="E106" s="369"/>
      <c r="G106" s="12"/>
    </row>
    <row r="107" spans="1:7" ht="15.75" customHeight="1" thickTop="1" thickBot="1">
      <c r="B107" s="53"/>
      <c r="C107" s="14" t="s">
        <v>24</v>
      </c>
      <c r="D107" s="366">
        <f>'PLOT 5'!D110</f>
        <v>0</v>
      </c>
      <c r="E107" s="370">
        <f>SUM(E94:E105)</f>
        <v>16041.450999999997</v>
      </c>
      <c r="G107" s="12"/>
    </row>
    <row r="108" spans="1:7" ht="15.75" customHeight="1" thickTop="1">
      <c r="B108" s="53"/>
      <c r="C108" s="14"/>
      <c r="D108" s="366">
        <f>'PLOT 5'!D111</f>
        <v>0</v>
      </c>
      <c r="E108" s="374"/>
      <c r="G108" s="12"/>
    </row>
    <row r="109" spans="1:7" ht="15.75" customHeight="1">
      <c r="A109" s="4" t="s">
        <v>45</v>
      </c>
      <c r="B109" s="53"/>
      <c r="C109" s="53"/>
      <c r="D109" s="366">
        <f>'PLOT 5'!D112</f>
        <v>0</v>
      </c>
      <c r="E109" s="369"/>
      <c r="G109" s="12"/>
    </row>
    <row r="110" spans="1:7" ht="15.75" customHeight="1">
      <c r="B110" s="53"/>
      <c r="C110" s="53"/>
      <c r="D110" s="366">
        <f>'PLOT 5'!D113</f>
        <v>0</v>
      </c>
      <c r="E110" s="369"/>
      <c r="G110" s="12"/>
    </row>
    <row r="111" spans="1:7" ht="16.5" customHeight="1">
      <c r="A111" t="s">
        <v>46</v>
      </c>
      <c r="B111" s="13">
        <v>50</v>
      </c>
      <c r="C111" s="53" t="s">
        <v>23</v>
      </c>
      <c r="D111" s="366">
        <f>'PLOT 5'!D114</f>
        <v>0</v>
      </c>
      <c r="E111" s="369">
        <f>D111*B111</f>
        <v>0</v>
      </c>
      <c r="G111" s="12"/>
    </row>
    <row r="112" spans="1:7" ht="15.75" customHeight="1">
      <c r="B112" s="53"/>
      <c r="C112" s="53"/>
      <c r="D112" s="366">
        <f>'PLOT 5'!D115</f>
        <v>0</v>
      </c>
      <c r="E112" s="369"/>
      <c r="G112" s="12"/>
    </row>
    <row r="113" spans="1:7" ht="15.75" customHeight="1">
      <c r="A113" t="s">
        <v>47</v>
      </c>
      <c r="B113" s="53">
        <v>52</v>
      </c>
      <c r="C113" s="53" t="s">
        <v>18</v>
      </c>
      <c r="D113" s="366">
        <f>'PLOT 5'!D116</f>
        <v>64.878799999999998</v>
      </c>
      <c r="E113" s="369">
        <f>B113*D113</f>
        <v>3373.6976</v>
      </c>
      <c r="G113" s="12"/>
    </row>
    <row r="114" spans="1:7" ht="15.75" customHeight="1">
      <c r="B114" s="53"/>
      <c r="C114" s="53"/>
      <c r="D114" s="366">
        <f>'PLOT 5'!D117</f>
        <v>0</v>
      </c>
      <c r="E114" s="369"/>
      <c r="G114" s="12"/>
    </row>
    <row r="115" spans="1:7" ht="15.75" customHeight="1">
      <c r="A115" t="s">
        <v>48</v>
      </c>
      <c r="B115" s="53">
        <v>0</v>
      </c>
      <c r="C115" s="53" t="s">
        <v>18</v>
      </c>
      <c r="D115" s="366">
        <f>'PLOT 5'!D118</f>
        <v>0</v>
      </c>
      <c r="E115" s="369">
        <f>B115*D115</f>
        <v>0</v>
      </c>
      <c r="G115" s="12"/>
    </row>
    <row r="116" spans="1:7" ht="15.75" customHeight="1">
      <c r="B116" s="53"/>
      <c r="C116" s="53"/>
      <c r="D116" s="366">
        <f>'PLOT 5'!D119</f>
        <v>0</v>
      </c>
      <c r="E116" s="369"/>
      <c r="G116" s="12"/>
    </row>
    <row r="117" spans="1:7" ht="15.75" customHeight="1" thickBot="1">
      <c r="B117" s="53"/>
      <c r="C117" s="14" t="s">
        <v>49</v>
      </c>
      <c r="D117" s="366">
        <f>'PLOT 5'!D120</f>
        <v>0</v>
      </c>
      <c r="E117" s="369"/>
      <c r="G117" s="12"/>
    </row>
    <row r="118" spans="1:7" ht="15.75" customHeight="1" thickTop="1" thickBot="1">
      <c r="B118" s="53"/>
      <c r="C118" s="14" t="s">
        <v>24</v>
      </c>
      <c r="D118" s="366">
        <f>'PLOT 5'!D121</f>
        <v>0</v>
      </c>
      <c r="E118" s="370">
        <f>SUM(E111:E117)</f>
        <v>3373.6976</v>
      </c>
      <c r="G118" s="12"/>
    </row>
    <row r="119" spans="1:7" ht="15.75" customHeight="1" thickTop="1">
      <c r="B119" s="53"/>
      <c r="C119" s="53"/>
      <c r="D119" s="366">
        <f>'PLOT 5'!D122</f>
        <v>0</v>
      </c>
      <c r="E119" s="369"/>
      <c r="G119" s="12"/>
    </row>
    <row r="120" spans="1:7" ht="15.75" customHeight="1">
      <c r="A120" s="4" t="s">
        <v>50</v>
      </c>
      <c r="B120" s="53"/>
      <c r="C120" s="53"/>
      <c r="D120" s="366">
        <f>'PLOT 5'!D123</f>
        <v>0</v>
      </c>
      <c r="E120" s="369"/>
      <c r="G120" s="12"/>
    </row>
    <row r="121" spans="1:7" ht="16.5" customHeight="1">
      <c r="B121" s="53"/>
      <c r="C121" s="53"/>
      <c r="D121" s="366">
        <f>'PLOT 5'!D124</f>
        <v>0</v>
      </c>
      <c r="E121" s="369"/>
      <c r="G121" s="12"/>
    </row>
    <row r="122" spans="1:7" ht="15.75" customHeight="1">
      <c r="A122" t="s">
        <v>51</v>
      </c>
      <c r="B122" s="53">
        <v>8</v>
      </c>
      <c r="C122" s="53" t="s">
        <v>27</v>
      </c>
      <c r="D122" s="366">
        <f>'PLOT 5'!D125</f>
        <v>562.91899999999998</v>
      </c>
      <c r="E122" s="369">
        <f>D122*B122</f>
        <v>4503.3519999999999</v>
      </c>
      <c r="G122" s="12"/>
    </row>
    <row r="123" spans="1:7" ht="15.75" customHeight="1">
      <c r="A123" t="s">
        <v>52</v>
      </c>
      <c r="B123" s="53"/>
      <c r="C123" s="53"/>
      <c r="D123" s="366">
        <f>'PLOT 5'!D126</f>
        <v>0</v>
      </c>
      <c r="E123" s="369"/>
      <c r="G123" s="12"/>
    </row>
    <row r="124" spans="1:7" ht="15.75" customHeight="1">
      <c r="B124" s="53"/>
      <c r="C124" s="53"/>
      <c r="D124" s="366">
        <f>'PLOT 5'!D127</f>
        <v>0</v>
      </c>
      <c r="E124" s="369"/>
      <c r="G124" s="12"/>
    </row>
    <row r="125" spans="1:7" ht="15.75" customHeight="1">
      <c r="A125" s="48" t="s">
        <v>255</v>
      </c>
      <c r="B125" s="53">
        <v>1</v>
      </c>
      <c r="C125" s="53" t="s">
        <v>27</v>
      </c>
      <c r="D125" s="366">
        <f>'PLOT 5'!D128</f>
        <v>1288.0349999999999</v>
      </c>
      <c r="E125" s="369">
        <f>B125*D125</f>
        <v>1288.0349999999999</v>
      </c>
      <c r="G125" s="12"/>
    </row>
    <row r="126" spans="1:7" ht="15.75" customHeight="1">
      <c r="A126" t="s">
        <v>52</v>
      </c>
      <c r="B126" s="53"/>
      <c r="C126" s="53"/>
      <c r="D126" s="366">
        <f>'PLOT 5'!D129</f>
        <v>0</v>
      </c>
      <c r="E126" s="369"/>
      <c r="G126" s="12"/>
    </row>
    <row r="127" spans="1:7" ht="15.75" customHeight="1">
      <c r="B127" s="53"/>
      <c r="C127" s="53"/>
      <c r="D127" s="366">
        <f>'PLOT 5'!D130</f>
        <v>0</v>
      </c>
      <c r="E127" s="369"/>
      <c r="G127" s="12"/>
    </row>
    <row r="128" spans="1:7" ht="16.5" customHeight="1" thickBot="1">
      <c r="B128" s="53"/>
      <c r="C128" s="14" t="s">
        <v>50</v>
      </c>
      <c r="D128" s="366">
        <f>'PLOT 5'!D131</f>
        <v>0</v>
      </c>
      <c r="E128" s="369"/>
      <c r="G128" s="12"/>
    </row>
    <row r="129" spans="1:7" ht="15.75" customHeight="1" thickTop="1" thickBot="1">
      <c r="B129" s="53"/>
      <c r="C129" s="14" t="s">
        <v>24</v>
      </c>
      <c r="D129" s="366">
        <f>'PLOT 5'!D132</f>
        <v>0</v>
      </c>
      <c r="E129" s="370">
        <f>SUM(E121:E128)</f>
        <v>5791.3869999999997</v>
      </c>
      <c r="G129" s="12"/>
    </row>
    <row r="130" spans="1:7" ht="15.75" customHeight="1" thickTop="1">
      <c r="B130" s="53"/>
      <c r="C130" s="14"/>
      <c r="D130" s="366">
        <f>'PLOT 5'!D133</f>
        <v>0</v>
      </c>
      <c r="E130" s="374"/>
      <c r="G130" s="14"/>
    </row>
    <row r="131" spans="1:7" ht="17.25" customHeight="1">
      <c r="A131" s="4" t="s">
        <v>53</v>
      </c>
      <c r="B131" s="53"/>
      <c r="C131" s="53"/>
      <c r="D131" s="366">
        <f>'PLOT 5'!D134</f>
        <v>0</v>
      </c>
      <c r="E131" s="369"/>
      <c r="G131" s="14"/>
    </row>
    <row r="132" spans="1:7" ht="15.75" customHeight="1">
      <c r="B132" s="53"/>
      <c r="C132" s="53"/>
      <c r="D132" s="366">
        <f>'PLOT 5'!D135</f>
        <v>0</v>
      </c>
      <c r="E132" s="369"/>
      <c r="G132" s="12"/>
    </row>
    <row r="133" spans="1:7" ht="16.5" customHeight="1">
      <c r="A133" t="s">
        <v>54</v>
      </c>
      <c r="B133" s="13">
        <v>100</v>
      </c>
      <c r="C133" s="53" t="s">
        <v>23</v>
      </c>
      <c r="D133" s="366">
        <f>'PLOT 5'!D136</f>
        <v>0</v>
      </c>
      <c r="E133" s="369">
        <f>D133*B133</f>
        <v>0</v>
      </c>
      <c r="G133" s="12"/>
    </row>
    <row r="134" spans="1:7" ht="15.75" customHeight="1">
      <c r="B134" s="53"/>
      <c r="C134" s="53"/>
      <c r="D134" s="366">
        <f>'PLOT 5'!D137</f>
        <v>0</v>
      </c>
      <c r="E134" s="369"/>
      <c r="G134" s="12"/>
    </row>
    <row r="135" spans="1:7" ht="15.75" customHeight="1">
      <c r="A135" t="s">
        <v>55</v>
      </c>
      <c r="B135" s="53">
        <v>104</v>
      </c>
      <c r="C135" s="53" t="s">
        <v>18</v>
      </c>
      <c r="D135" s="366">
        <f>'PLOT 5'!D138</f>
        <v>0</v>
      </c>
      <c r="E135" s="369">
        <f>D135*B135</f>
        <v>0</v>
      </c>
      <c r="G135" s="12"/>
    </row>
    <row r="136" spans="1:7" ht="15.75" customHeight="1">
      <c r="B136" s="53"/>
      <c r="C136" s="53"/>
      <c r="D136" s="366">
        <f>'PLOT 5'!D139</f>
        <v>0</v>
      </c>
      <c r="E136" s="369"/>
      <c r="G136" s="12"/>
    </row>
    <row r="137" spans="1:7" ht="15.75" customHeight="1">
      <c r="A137" t="s">
        <v>56</v>
      </c>
      <c r="B137" s="13">
        <v>290</v>
      </c>
      <c r="C137" s="53" t="s">
        <v>23</v>
      </c>
      <c r="D137" s="366">
        <f>'PLOT 5'!D140</f>
        <v>4.67509</v>
      </c>
      <c r="E137" s="369">
        <f>D137*B137</f>
        <v>1355.7761</v>
      </c>
      <c r="G137" s="12"/>
    </row>
    <row r="138" spans="1:7" ht="15.75" customHeight="1">
      <c r="B138" s="53"/>
      <c r="C138" s="53"/>
      <c r="D138" s="366">
        <f>'PLOT 5'!D141</f>
        <v>0</v>
      </c>
      <c r="E138" s="369"/>
      <c r="G138" s="12"/>
    </row>
    <row r="139" spans="1:7" ht="15.75" customHeight="1">
      <c r="A139" t="s">
        <v>57</v>
      </c>
      <c r="B139" s="51">
        <v>116</v>
      </c>
      <c r="C139" s="53" t="s">
        <v>14</v>
      </c>
      <c r="D139" s="366">
        <f>'PLOT 5'!D142</f>
        <v>6.821815</v>
      </c>
      <c r="E139" s="369">
        <f>D139*B139</f>
        <v>791.33054000000004</v>
      </c>
      <c r="G139" s="12"/>
    </row>
    <row r="140" spans="1:7" ht="15.75" customHeight="1">
      <c r="B140" s="53"/>
      <c r="C140" s="53"/>
      <c r="D140" s="366">
        <f>'PLOT 5'!D143</f>
        <v>0</v>
      </c>
      <c r="E140" s="369"/>
      <c r="G140" s="12"/>
    </row>
    <row r="141" spans="1:7" ht="15.75" customHeight="1">
      <c r="A141" t="s">
        <v>58</v>
      </c>
      <c r="B141" s="13">
        <v>23</v>
      </c>
      <c r="C141" s="53" t="s">
        <v>23</v>
      </c>
      <c r="D141" s="366">
        <f>'PLOT 5'!D144</f>
        <v>56.291899999999998</v>
      </c>
      <c r="E141" s="369">
        <f>D141*B141</f>
        <v>1294.7137</v>
      </c>
      <c r="G141" s="12"/>
    </row>
    <row r="142" spans="1:7" ht="15.75" customHeight="1">
      <c r="A142" t="s">
        <v>59</v>
      </c>
      <c r="B142" s="53"/>
      <c r="C142" s="53"/>
      <c r="D142" s="366">
        <f>'PLOT 5'!D145</f>
        <v>0</v>
      </c>
      <c r="E142" s="369"/>
      <c r="G142" s="12"/>
    </row>
    <row r="143" spans="1:7" ht="15.75" customHeight="1" thickBot="1">
      <c r="B143" s="53"/>
      <c r="C143" s="14" t="s">
        <v>5</v>
      </c>
      <c r="D143" s="366">
        <f>'PLOT 5'!D146</f>
        <v>0</v>
      </c>
      <c r="E143" s="369"/>
      <c r="G143" s="12"/>
    </row>
    <row r="144" spans="1:7" ht="15.75" customHeight="1" thickTop="1" thickBot="1">
      <c r="B144" s="53"/>
      <c r="C144" s="14" t="s">
        <v>24</v>
      </c>
      <c r="D144" s="366">
        <f>'PLOT 5'!D147</f>
        <v>0</v>
      </c>
      <c r="E144" s="370">
        <f>SUM(E133:E142)</f>
        <v>3441.8203400000002</v>
      </c>
      <c r="G144" s="12"/>
    </row>
    <row r="145" spans="1:7" ht="15.75" customHeight="1" thickTop="1">
      <c r="B145" s="53"/>
      <c r="C145" s="14"/>
      <c r="D145" s="366">
        <f>'PLOT 5'!D148</f>
        <v>0</v>
      </c>
      <c r="E145" s="374"/>
      <c r="G145" s="12"/>
    </row>
    <row r="146" spans="1:7" ht="15.75" customHeight="1">
      <c r="A146" s="4" t="s">
        <v>60</v>
      </c>
      <c r="B146" s="53"/>
      <c r="C146" s="53"/>
      <c r="D146" s="366">
        <f>'PLOT 5'!D149</f>
        <v>0</v>
      </c>
      <c r="E146" s="369"/>
      <c r="G146" s="12"/>
    </row>
    <row r="147" spans="1:7" ht="16.5" customHeight="1">
      <c r="B147" s="53"/>
      <c r="C147" s="53"/>
      <c r="D147" s="366">
        <f>'PLOT 5'!D150</f>
        <v>0</v>
      </c>
      <c r="E147" s="369"/>
      <c r="G147" s="12"/>
    </row>
    <row r="148" spans="1:7" ht="15.75" customHeight="1">
      <c r="A148" t="s">
        <v>61</v>
      </c>
      <c r="B148" s="13">
        <v>49</v>
      </c>
      <c r="C148" s="53" t="s">
        <v>23</v>
      </c>
      <c r="D148" s="366">
        <f>'PLOT 5'!D151</f>
        <v>54.383699999999997</v>
      </c>
      <c r="E148" s="369">
        <f>D148*B148</f>
        <v>2664.8013000000001</v>
      </c>
      <c r="G148" s="12"/>
    </row>
    <row r="149" spans="1:7" ht="15.75" customHeight="1">
      <c r="A149" t="s">
        <v>62</v>
      </c>
      <c r="B149" s="53"/>
      <c r="C149" s="53"/>
      <c r="D149" s="366">
        <f>'PLOT 5'!D152</f>
        <v>0</v>
      </c>
      <c r="E149" s="369"/>
      <c r="G149" s="12"/>
    </row>
    <row r="150" spans="1:7" ht="15.75" customHeight="1">
      <c r="B150" s="53"/>
      <c r="C150" s="53"/>
      <c r="D150" s="366">
        <f>'PLOT 5'!D153</f>
        <v>0</v>
      </c>
      <c r="E150" s="369"/>
      <c r="G150" s="12"/>
    </row>
    <row r="151" spans="1:7" ht="17.25" customHeight="1">
      <c r="A151" t="s">
        <v>91</v>
      </c>
      <c r="B151" s="53"/>
      <c r="C151" s="53" t="s">
        <v>23</v>
      </c>
      <c r="D151" s="366">
        <f>'PLOT 5'!D154</f>
        <v>58.200099999999999</v>
      </c>
      <c r="E151" s="369"/>
      <c r="G151" s="12"/>
    </row>
    <row r="152" spans="1:7" ht="15.75" customHeight="1">
      <c r="B152" s="53"/>
      <c r="C152" s="53"/>
      <c r="D152" s="366">
        <f>'PLOT 5'!D155</f>
        <v>0</v>
      </c>
      <c r="E152" s="369"/>
      <c r="G152" s="12"/>
    </row>
    <row r="153" spans="1:7" ht="15.75" customHeight="1" thickBot="1">
      <c r="B153" s="53"/>
      <c r="C153" s="14" t="s">
        <v>64</v>
      </c>
      <c r="D153" s="366">
        <f>'PLOT 5'!D156</f>
        <v>0</v>
      </c>
      <c r="E153" s="369"/>
      <c r="G153" s="12"/>
    </row>
    <row r="154" spans="1:7" ht="15.75" customHeight="1" thickTop="1" thickBot="1">
      <c r="B154" s="53"/>
      <c r="C154" s="14" t="s">
        <v>24</v>
      </c>
      <c r="D154" s="366">
        <f>'PLOT 5'!D157</f>
        <v>0</v>
      </c>
      <c r="E154" s="370">
        <f>SUM(E148:E151)</f>
        <v>2664.8013000000001</v>
      </c>
      <c r="G154" s="12"/>
    </row>
    <row r="155" spans="1:7" ht="15.75" customHeight="1" thickTop="1">
      <c r="B155" s="53"/>
      <c r="C155" s="14"/>
      <c r="D155" s="366">
        <f>'PLOT 5'!D158</f>
        <v>0</v>
      </c>
      <c r="E155" s="373"/>
      <c r="G155" s="12"/>
    </row>
    <row r="156" spans="1:7" ht="17.25" customHeight="1">
      <c r="B156" s="53"/>
      <c r="C156" s="14"/>
      <c r="D156" s="366">
        <f>'PLOT 5'!D159</f>
        <v>0</v>
      </c>
      <c r="E156" s="373"/>
      <c r="G156" s="12"/>
    </row>
    <row r="157" spans="1:7" ht="15.75" customHeight="1">
      <c r="A157" s="4" t="s">
        <v>65</v>
      </c>
      <c r="B157" s="53"/>
      <c r="C157" s="53"/>
      <c r="D157" s="366">
        <f>'PLOT 5'!D160</f>
        <v>0</v>
      </c>
      <c r="E157" s="369"/>
      <c r="G157" s="12"/>
    </row>
    <row r="158" spans="1:7" ht="15.75" customHeight="1">
      <c r="B158" s="53"/>
      <c r="C158" s="53"/>
      <c r="D158" s="366">
        <f>'PLOT 5'!D161</f>
        <v>0</v>
      </c>
      <c r="E158" s="369"/>
      <c r="G158" s="12"/>
    </row>
    <row r="159" spans="1:7" ht="15.75" customHeight="1">
      <c r="A159" s="48" t="s">
        <v>173</v>
      </c>
      <c r="B159" s="13">
        <v>90</v>
      </c>
      <c r="C159" s="53" t="s">
        <v>23</v>
      </c>
      <c r="D159" s="366">
        <f>'PLOT 5'!D162</f>
        <v>25.7607</v>
      </c>
      <c r="E159" s="369">
        <f>D159*B159</f>
        <v>2318.4630000000002</v>
      </c>
      <c r="G159" s="12"/>
    </row>
    <row r="160" spans="1:7" ht="15.75" customHeight="1">
      <c r="A160" s="48" t="s">
        <v>174</v>
      </c>
      <c r="B160" s="53"/>
      <c r="C160" s="53"/>
      <c r="D160" s="366">
        <f>'PLOT 5'!D163</f>
        <v>0</v>
      </c>
      <c r="E160" s="369"/>
      <c r="G160" s="12"/>
    </row>
    <row r="161" spans="1:7" ht="16.5" customHeight="1">
      <c r="B161" s="53"/>
      <c r="C161" s="53"/>
      <c r="D161" s="366">
        <f>'PLOT 5'!D164</f>
        <v>0</v>
      </c>
      <c r="E161" s="369"/>
      <c r="G161" s="12"/>
    </row>
    <row r="162" spans="1:7" ht="15.75" customHeight="1">
      <c r="A162" t="s">
        <v>66</v>
      </c>
      <c r="B162" s="13">
        <f>B159</f>
        <v>90</v>
      </c>
      <c r="C162" s="53" t="s">
        <v>23</v>
      </c>
      <c r="D162" s="366">
        <f>'PLOT 5'!D165</f>
        <v>4.67509</v>
      </c>
      <c r="E162" s="369">
        <f>D162*B162</f>
        <v>420.75810000000001</v>
      </c>
      <c r="G162" s="12"/>
    </row>
    <row r="163" spans="1:7" ht="15.75" customHeight="1">
      <c r="B163" s="13"/>
      <c r="C163" s="53"/>
      <c r="D163" s="366">
        <f>'PLOT 5'!D166</f>
        <v>0</v>
      </c>
      <c r="E163" s="369"/>
      <c r="G163" s="12"/>
    </row>
    <row r="164" spans="1:7" ht="15.75" customHeight="1">
      <c r="A164" t="s">
        <v>256</v>
      </c>
      <c r="B164" s="13">
        <v>1</v>
      </c>
      <c r="C164" s="53" t="s">
        <v>1</v>
      </c>
      <c r="D164" s="366">
        <f>'PLOT 5'!D167</f>
        <v>0</v>
      </c>
      <c r="E164" s="369">
        <f>D164*B164</f>
        <v>0</v>
      </c>
      <c r="G164" s="12"/>
    </row>
    <row r="165" spans="1:7" ht="17.25" customHeight="1">
      <c r="B165" s="13"/>
      <c r="C165" s="53"/>
      <c r="D165" s="366">
        <f>'PLOT 5'!D168</f>
        <v>0</v>
      </c>
      <c r="E165" s="369"/>
      <c r="G165" s="12"/>
    </row>
    <row r="166" spans="1:7" ht="17.25" customHeight="1">
      <c r="B166" s="53"/>
      <c r="C166" s="53"/>
      <c r="D166" s="366">
        <f>'PLOT 5'!D169</f>
        <v>0</v>
      </c>
      <c r="E166" s="369"/>
      <c r="G166" s="12"/>
    </row>
    <row r="167" spans="1:7" ht="17.25" customHeight="1" thickBot="1">
      <c r="B167" s="53"/>
      <c r="C167" s="14" t="s">
        <v>6</v>
      </c>
      <c r="D167" s="366">
        <f>'PLOT 5'!D170</f>
        <v>0</v>
      </c>
      <c r="E167" s="369"/>
      <c r="G167" s="12"/>
    </row>
    <row r="168" spans="1:7" ht="17.25" customHeight="1" thickTop="1" thickBot="1">
      <c r="B168" s="53"/>
      <c r="C168" s="14" t="s">
        <v>24</v>
      </c>
      <c r="D168" s="366">
        <f>'PLOT 5'!D171</f>
        <v>0</v>
      </c>
      <c r="E168" s="370">
        <f>SUM(E159:E167)</f>
        <v>2739.2211000000002</v>
      </c>
      <c r="G168" s="12"/>
    </row>
    <row r="169" spans="1:7" ht="15.75" customHeight="1" thickTop="1">
      <c r="B169" s="53"/>
      <c r="C169" s="14"/>
      <c r="D169" s="366">
        <f>'PLOT 5'!D172</f>
        <v>0</v>
      </c>
      <c r="E169" s="374"/>
      <c r="G169" s="12"/>
    </row>
    <row r="170" spans="1:7" ht="15.75" customHeight="1">
      <c r="A170" s="4" t="s">
        <v>67</v>
      </c>
      <c r="B170" s="53"/>
      <c r="C170" s="53"/>
      <c r="D170" s="366">
        <f>'PLOT 5'!D173</f>
        <v>0</v>
      </c>
      <c r="E170" s="369"/>
      <c r="G170" s="12"/>
    </row>
    <row r="171" spans="1:7" ht="17.25" customHeight="1">
      <c r="B171" s="53"/>
      <c r="C171" s="53"/>
      <c r="D171" s="366">
        <f>'PLOT 5'!D174</f>
        <v>0</v>
      </c>
      <c r="E171" s="369"/>
      <c r="G171" s="12"/>
    </row>
    <row r="172" spans="1:7" ht="15.75" customHeight="1">
      <c r="A172" t="s">
        <v>68</v>
      </c>
      <c r="B172" s="53">
        <v>1</v>
      </c>
      <c r="C172" s="53" t="s">
        <v>69</v>
      </c>
      <c r="D172" s="366">
        <f>'PLOT 5'!D175</f>
        <v>15000</v>
      </c>
      <c r="E172" s="369">
        <f>D172*B172</f>
        <v>15000</v>
      </c>
      <c r="G172" s="14"/>
    </row>
    <row r="173" spans="1:7" ht="15.75" customHeight="1">
      <c r="B173" s="53"/>
      <c r="C173" s="53"/>
      <c r="D173" s="366">
        <f>'PLOT 5'!D176</f>
        <v>0</v>
      </c>
      <c r="E173" s="369"/>
      <c r="G173" s="12"/>
    </row>
    <row r="174" spans="1:7" ht="16.5" customHeight="1">
      <c r="A174" t="s">
        <v>252</v>
      </c>
      <c r="B174" s="53">
        <v>1</v>
      </c>
      <c r="C174" s="53" t="s">
        <v>69</v>
      </c>
      <c r="D174" s="366">
        <f>'PLOT 5'!D177</f>
        <v>1000</v>
      </c>
      <c r="E174" s="369">
        <f>D174*B174</f>
        <v>1000</v>
      </c>
      <c r="G174" s="12"/>
    </row>
    <row r="175" spans="1:7" ht="16.5" customHeight="1">
      <c r="B175" s="53"/>
      <c r="C175" s="53"/>
      <c r="D175" s="366">
        <f>'PLOT 5'!D178</f>
        <v>0</v>
      </c>
      <c r="E175" s="369"/>
      <c r="G175" s="12"/>
    </row>
    <row r="176" spans="1:7" ht="16.5" customHeight="1">
      <c r="A176" t="s">
        <v>70</v>
      </c>
      <c r="B176" s="53"/>
      <c r="C176" s="53" t="s">
        <v>69</v>
      </c>
      <c r="D176" s="366">
        <f>'PLOT 5'!D179</f>
        <v>1500</v>
      </c>
      <c r="E176" s="369">
        <f>D176*B176</f>
        <v>0</v>
      </c>
      <c r="G176" s="12"/>
    </row>
    <row r="177" spans="1:7" ht="16.5" customHeight="1">
      <c r="B177" s="53"/>
      <c r="C177" s="53"/>
      <c r="D177" s="366">
        <f>'PLOT 5'!D180</f>
        <v>0</v>
      </c>
      <c r="E177" s="369"/>
      <c r="G177" s="12"/>
    </row>
    <row r="178" spans="1:7" ht="16.5" customHeight="1">
      <c r="A178" t="s">
        <v>71</v>
      </c>
      <c r="B178" s="53">
        <v>1</v>
      </c>
      <c r="C178" s="53" t="s">
        <v>72</v>
      </c>
      <c r="D178" s="366">
        <f>'PLOT 5'!D181</f>
        <v>2500</v>
      </c>
      <c r="E178" s="369">
        <f>D178*B178</f>
        <v>2500</v>
      </c>
      <c r="G178" s="12"/>
    </row>
    <row r="179" spans="1:7" ht="16.5" customHeight="1">
      <c r="B179" s="53"/>
      <c r="C179" s="53"/>
      <c r="D179" s="366">
        <f>'PLOT 5'!D182</f>
        <v>0</v>
      </c>
      <c r="E179" s="369"/>
      <c r="G179" s="12"/>
    </row>
    <row r="180" spans="1:7" ht="15.75" customHeight="1">
      <c r="A180" t="s">
        <v>73</v>
      </c>
      <c r="B180" s="53">
        <v>1</v>
      </c>
      <c r="C180" s="53" t="s">
        <v>72</v>
      </c>
      <c r="D180" s="366">
        <f>'PLOT 5'!D183</f>
        <v>1000</v>
      </c>
      <c r="E180" s="369">
        <f>D180*B180</f>
        <v>1000</v>
      </c>
      <c r="G180" s="12"/>
    </row>
    <row r="181" spans="1:7" ht="15.75" customHeight="1">
      <c r="B181" s="53"/>
      <c r="C181" s="53"/>
      <c r="D181" s="366">
        <f>'PLOT 5'!D184</f>
        <v>0</v>
      </c>
      <c r="E181" s="369"/>
      <c r="G181" s="12"/>
    </row>
    <row r="182" spans="1:7" ht="17.25" customHeight="1" thickBot="1">
      <c r="B182" s="53"/>
      <c r="C182" s="14" t="s">
        <v>67</v>
      </c>
      <c r="D182" s="366">
        <f>'PLOT 5'!D185</f>
        <v>0</v>
      </c>
      <c r="E182" s="369"/>
      <c r="G182" s="12"/>
    </row>
    <row r="183" spans="1:7" ht="15.75" customHeight="1" thickTop="1" thickBot="1">
      <c r="B183" s="53"/>
      <c r="C183" s="14" t="s">
        <v>24</v>
      </c>
      <c r="D183" s="366">
        <f>'PLOT 5'!D186</f>
        <v>0</v>
      </c>
      <c r="E183" s="370">
        <f>SUM(E172:E182)</f>
        <v>19500</v>
      </c>
      <c r="G183" s="12"/>
    </row>
    <row r="184" spans="1:7" ht="15.75" customHeight="1" thickTop="1">
      <c r="B184" s="53"/>
      <c r="C184" s="53"/>
      <c r="D184" s="366">
        <f>'PLOT 5'!D187</f>
        <v>0</v>
      </c>
      <c r="E184" s="369"/>
      <c r="G184" s="12"/>
    </row>
    <row r="185" spans="1:7" ht="15.75" customHeight="1">
      <c r="A185" s="4" t="s">
        <v>74</v>
      </c>
      <c r="B185" s="53"/>
      <c r="C185" s="53"/>
      <c r="D185" s="366">
        <f>'PLOT 5'!D188</f>
        <v>0</v>
      </c>
      <c r="E185" s="369"/>
      <c r="G185" s="12"/>
    </row>
    <row r="186" spans="1:7" ht="17.25" customHeight="1">
      <c r="B186" s="53"/>
      <c r="C186" s="53"/>
      <c r="D186" s="366">
        <f>'PLOT 5'!D189</f>
        <v>0</v>
      </c>
      <c r="E186" s="369"/>
      <c r="G186" s="12"/>
    </row>
    <row r="187" spans="1:7" ht="15.75" customHeight="1">
      <c r="A187" t="s">
        <v>75</v>
      </c>
      <c r="B187" s="53">
        <v>1</v>
      </c>
      <c r="C187" s="53" t="s">
        <v>1</v>
      </c>
      <c r="D187" s="366">
        <f>'PLOT 5'!D190</f>
        <v>2500</v>
      </c>
      <c r="E187" s="369">
        <f>D187*B187</f>
        <v>2500</v>
      </c>
      <c r="G187" s="12"/>
    </row>
    <row r="188" spans="1:7" ht="15.75" customHeight="1">
      <c r="B188" s="53"/>
      <c r="C188" s="53"/>
      <c r="D188" s="366">
        <f>'PLOT 5'!D191</f>
        <v>0</v>
      </c>
      <c r="E188" s="369"/>
      <c r="G188" s="12"/>
    </row>
    <row r="189" spans="1:7" ht="16.5" customHeight="1">
      <c r="A189" t="s">
        <v>247</v>
      </c>
      <c r="B189" s="53">
        <v>1</v>
      </c>
      <c r="C189" s="53" t="s">
        <v>1</v>
      </c>
      <c r="D189" s="366">
        <f>'PLOT 5'!D192</f>
        <v>1500</v>
      </c>
      <c r="E189" s="369">
        <f>D189*B189</f>
        <v>1500</v>
      </c>
      <c r="G189" s="12"/>
    </row>
    <row r="190" spans="1:7" ht="15.75" customHeight="1">
      <c r="B190" s="53"/>
      <c r="C190" s="53"/>
      <c r="D190" s="366">
        <f>'PLOT 5'!D193</f>
        <v>0</v>
      </c>
      <c r="E190" s="369"/>
      <c r="G190" s="12"/>
    </row>
    <row r="191" spans="1:7" ht="15.75" customHeight="1">
      <c r="A191" t="s">
        <v>76</v>
      </c>
      <c r="B191" s="53">
        <v>1</v>
      </c>
      <c r="C191" s="53" t="s">
        <v>72</v>
      </c>
      <c r="D191" s="366">
        <f>'PLOT 5'!D194</f>
        <v>500</v>
      </c>
      <c r="E191" s="369">
        <f>D191*B191</f>
        <v>500</v>
      </c>
      <c r="G191" s="12"/>
    </row>
    <row r="192" spans="1:7" ht="15.75" customHeight="1">
      <c r="B192" s="53"/>
      <c r="C192" s="53"/>
      <c r="D192" s="366">
        <f>'PLOT 5'!D195</f>
        <v>0</v>
      </c>
      <c r="E192" s="369"/>
      <c r="G192" s="12"/>
    </row>
    <row r="193" spans="1:7" ht="15.75" customHeight="1" thickBot="1">
      <c r="B193" s="53"/>
      <c r="C193" s="14" t="s">
        <v>74</v>
      </c>
      <c r="D193" s="366">
        <f>'PLOT 5'!D196</f>
        <v>0</v>
      </c>
      <c r="E193" s="369"/>
      <c r="G193" s="12"/>
    </row>
    <row r="194" spans="1:7" ht="15.75" customHeight="1" thickTop="1" thickBot="1">
      <c r="B194" s="53"/>
      <c r="C194" s="14" t="s">
        <v>24</v>
      </c>
      <c r="D194" s="366">
        <f>'PLOT 5'!D197</f>
        <v>0</v>
      </c>
      <c r="E194" s="370">
        <f>SUM(E187:E193)</f>
        <v>4500</v>
      </c>
      <c r="G194" s="12"/>
    </row>
    <row r="195" spans="1:7" ht="15.75" customHeight="1" thickTop="1">
      <c r="B195" s="53"/>
      <c r="C195" s="53"/>
      <c r="D195" s="366">
        <f>'PLOT 5'!D198</f>
        <v>0</v>
      </c>
      <c r="E195" s="369"/>
      <c r="G195" s="12"/>
    </row>
    <row r="196" spans="1:7" ht="15.75" customHeight="1">
      <c r="A196" s="4" t="s">
        <v>77</v>
      </c>
      <c r="B196" s="53"/>
      <c r="C196" s="53"/>
      <c r="D196" s="366">
        <f>'PLOT 5'!D199</f>
        <v>0</v>
      </c>
      <c r="E196" s="369"/>
      <c r="G196" s="12"/>
    </row>
    <row r="197" spans="1:7" ht="15.75" customHeight="1">
      <c r="B197" s="53"/>
      <c r="C197" s="53"/>
      <c r="D197" s="366">
        <f>'PLOT 5'!D200</f>
        <v>0</v>
      </c>
      <c r="E197" s="369"/>
      <c r="G197" s="12"/>
    </row>
    <row r="198" spans="1:7" ht="15.75" customHeight="1">
      <c r="A198" t="s">
        <v>78</v>
      </c>
      <c r="B198" s="13">
        <v>96</v>
      </c>
      <c r="C198" s="53" t="s">
        <v>23</v>
      </c>
      <c r="D198" s="366">
        <f>'PLOT 5'!D201</f>
        <v>80.144400000000005</v>
      </c>
      <c r="E198" s="369">
        <f t="shared" ref="E198:E201" si="1">D198*B198</f>
        <v>7693.8624</v>
      </c>
      <c r="G198" s="12"/>
    </row>
    <row r="199" spans="1:7" ht="15.75" customHeight="1">
      <c r="A199" t="s">
        <v>79</v>
      </c>
      <c r="B199" s="13">
        <v>96</v>
      </c>
      <c r="C199" s="53" t="str">
        <f>C198</f>
        <v>m2</v>
      </c>
      <c r="D199" s="366">
        <f>'PLOT 5'!D202</f>
        <v>113.53789999999999</v>
      </c>
      <c r="E199" s="369">
        <f t="shared" si="1"/>
        <v>10899.6384</v>
      </c>
      <c r="G199" s="12"/>
    </row>
    <row r="200" spans="1:7" ht="15.75" customHeight="1">
      <c r="A200" t="s">
        <v>80</v>
      </c>
      <c r="B200" s="53">
        <v>1</v>
      </c>
      <c r="C200" s="53" t="s">
        <v>81</v>
      </c>
      <c r="D200" s="366" t="str">
        <f>'PLOT 5'!D203</f>
        <v>inc</v>
      </c>
      <c r="E200" s="369" t="e">
        <f t="shared" si="1"/>
        <v>#VALUE!</v>
      </c>
      <c r="G200" s="12"/>
    </row>
    <row r="201" spans="1:7" ht="15.75" customHeight="1">
      <c r="A201" t="s">
        <v>258</v>
      </c>
      <c r="B201" s="53">
        <v>1</v>
      </c>
      <c r="C201" s="53" t="s">
        <v>81</v>
      </c>
      <c r="D201" s="366">
        <f>'PLOT 5'!D204</f>
        <v>3137.65326</v>
      </c>
      <c r="E201" s="369">
        <f t="shared" si="1"/>
        <v>3137.65326</v>
      </c>
      <c r="G201" s="12"/>
    </row>
    <row r="202" spans="1:7" ht="15.75" customHeight="1">
      <c r="B202" s="53"/>
      <c r="C202" s="53"/>
      <c r="D202" s="366"/>
      <c r="E202" s="369"/>
      <c r="G202" s="12"/>
    </row>
    <row r="203" spans="1:7" ht="16.5" customHeight="1">
      <c r="B203" s="53"/>
      <c r="C203" s="53"/>
      <c r="D203" s="366"/>
      <c r="E203" s="369"/>
      <c r="G203" s="12"/>
    </row>
    <row r="204" spans="1:7" ht="15.75" customHeight="1" thickBot="1">
      <c r="B204" s="53"/>
      <c r="C204" s="14" t="s">
        <v>82</v>
      </c>
      <c r="D204" s="366"/>
      <c r="E204" s="369"/>
      <c r="G204" s="12"/>
    </row>
    <row r="205" spans="1:7" ht="15.75" customHeight="1" thickTop="1" thickBot="1">
      <c r="B205" s="53"/>
      <c r="C205" s="14" t="s">
        <v>24</v>
      </c>
      <c r="D205" s="366"/>
      <c r="E205" s="370" t="e">
        <f>SUM(E198:E204)</f>
        <v>#VALUE!</v>
      </c>
      <c r="G205" s="12"/>
    </row>
    <row r="206" spans="1:7" ht="15.75" customHeight="1" thickTop="1">
      <c r="B206" s="53"/>
      <c r="C206" s="53"/>
      <c r="D206" s="366"/>
      <c r="E206" s="369"/>
      <c r="G206" s="12"/>
    </row>
    <row r="207" spans="1:7" ht="15.75" customHeight="1" thickBot="1">
      <c r="B207" s="53"/>
      <c r="C207" s="53"/>
      <c r="D207" s="366"/>
      <c r="E207" s="369"/>
      <c r="G207" s="12"/>
    </row>
    <row r="208" spans="1:7" ht="15.75" customHeight="1" thickTop="1" thickBot="1">
      <c r="B208" s="53"/>
      <c r="C208" s="53"/>
      <c r="D208" s="375" t="s">
        <v>226</v>
      </c>
      <c r="E208" s="370" t="e">
        <f>E205+E194+E183+E168+E154+E144+E129+E118+E107+E90+E62+E72+E37+E23+E30</f>
        <v>#VALUE!</v>
      </c>
      <c r="G208" s="12"/>
    </row>
    <row r="209" spans="2:7" ht="15.75" customHeight="1" thickTop="1">
      <c r="B209" s="53"/>
      <c r="C209" s="53"/>
      <c r="D209" s="375" t="s">
        <v>83</v>
      </c>
      <c r="E209" s="369"/>
      <c r="G209" s="12"/>
    </row>
    <row r="210" spans="2:7" ht="15.75" customHeight="1">
      <c r="B210" s="53"/>
      <c r="C210" s="53"/>
      <c r="D210" s="369"/>
      <c r="E210" s="369"/>
      <c r="G210" s="12"/>
    </row>
    <row r="211" spans="2:7" ht="15.75" customHeight="1" thickBot="1">
      <c r="B211" s="53"/>
      <c r="C211" s="53"/>
      <c r="D211" s="369"/>
      <c r="E211" s="369"/>
      <c r="G211" s="12"/>
    </row>
    <row r="212" spans="2:7" ht="15.75" customHeight="1" thickTop="1" thickBot="1">
      <c r="B212" s="53"/>
      <c r="C212" s="53"/>
      <c r="D212" s="374" t="s">
        <v>226</v>
      </c>
      <c r="E212" s="370">
        <f>E209+E199+E186+E171+E158+E148+E133+E122+E111+E95+E67+E77+E40+E25+E32</f>
        <v>18067.791699999998</v>
      </c>
      <c r="G212" s="12"/>
    </row>
    <row r="213" spans="2:7" ht="15.75" customHeight="1" thickTop="1">
      <c r="B213" s="53"/>
      <c r="C213" s="53"/>
      <c r="D213" s="374" t="s">
        <v>83</v>
      </c>
      <c r="E213" s="369"/>
      <c r="G213" s="12"/>
    </row>
    <row r="214" spans="2:7" ht="16.5" customHeight="1">
      <c r="G214" s="12"/>
    </row>
    <row r="215" spans="2:7" ht="15.75" customHeight="1">
      <c r="G215" s="12"/>
    </row>
    <row r="216" spans="2:7" ht="15.75" customHeight="1"/>
    <row r="217" spans="2:7" ht="15.75" customHeight="1"/>
    <row r="218" spans="2:7" ht="17.25" customHeight="1"/>
    <row r="219" spans="2:7" ht="15.75" customHeight="1"/>
    <row r="220" spans="2:7" ht="15.75" customHeight="1"/>
    <row r="221" spans="2:7" ht="15.75" customHeight="1"/>
    <row r="222" spans="2:7" ht="15.75" customHeight="1"/>
    <row r="223" spans="2:7" ht="15.75" customHeight="1"/>
    <row r="224" spans="2:7" ht="16.5" customHeight="1"/>
    <row r="225" ht="15.75" customHeight="1"/>
    <row r="226" ht="15.75" customHeight="1"/>
    <row r="227" ht="16.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sheetData>
  <mergeCells count="1">
    <mergeCell ref="D1:E4"/>
  </mergeCells>
  <pageMargins left="0.7" right="0.7" top="0.75" bottom="0.75" header="0" footer="0"/>
  <pageSetup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EAE08-0A77-4147-9A43-9E9A7D2D3A3D}">
  <dimension ref="A1:F38"/>
  <sheetViews>
    <sheetView view="pageBreakPreview" zoomScaleNormal="100" zoomScaleSheetLayoutView="100" workbookViewId="0">
      <selection activeCell="J38" sqref="J38"/>
    </sheetView>
  </sheetViews>
  <sheetFormatPr defaultColWidth="8.81640625" defaultRowHeight="14.5"/>
  <cols>
    <col min="1" max="1" width="28.453125" style="96" customWidth="1"/>
    <col min="2" max="2" width="8.81640625" style="96"/>
    <col min="3" max="3" width="7.453125" style="96" customWidth="1"/>
    <col min="4" max="4" width="12.453125" style="97" customWidth="1"/>
    <col min="5" max="5" width="13.1796875" style="97" customWidth="1"/>
    <col min="6" max="6" width="14.81640625" style="97" customWidth="1"/>
    <col min="7" max="7" width="14.453125" style="96" customWidth="1"/>
    <col min="8" max="16384" width="8.81640625" style="96"/>
  </cols>
  <sheetData>
    <row r="1" spans="1:6">
      <c r="A1" s="116"/>
      <c r="B1" s="115"/>
      <c r="C1" s="115"/>
      <c r="D1" s="114"/>
      <c r="E1" s="696"/>
      <c r="F1" s="697"/>
    </row>
    <row r="2" spans="1:6">
      <c r="A2" s="113"/>
      <c r="D2" s="98"/>
      <c r="E2" s="698"/>
      <c r="F2" s="699"/>
    </row>
    <row r="3" spans="1:6">
      <c r="A3" s="112" t="s">
        <v>94</v>
      </c>
      <c r="D3" s="98"/>
      <c r="E3" s="246"/>
      <c r="F3" s="245"/>
    </row>
    <row r="4" spans="1:6">
      <c r="A4" s="110"/>
      <c r="D4" s="98"/>
      <c r="E4" s="246"/>
      <c r="F4" s="245"/>
    </row>
    <row r="5" spans="1:6">
      <c r="A5" s="103"/>
      <c r="D5" s="98"/>
      <c r="E5" s="98"/>
      <c r="F5" s="145" t="s">
        <v>93</v>
      </c>
    </row>
    <row r="6" spans="1:6">
      <c r="A6" s="110" t="s">
        <v>95</v>
      </c>
      <c r="D6" s="98"/>
      <c r="E6" s="98"/>
      <c r="F6" s="105"/>
    </row>
    <row r="7" spans="1:6">
      <c r="A7" s="103"/>
      <c r="D7" s="98"/>
      <c r="E7" s="98"/>
      <c r="F7" s="105"/>
    </row>
    <row r="8" spans="1:6">
      <c r="A8" s="103"/>
      <c r="D8" s="98"/>
      <c r="E8" s="98"/>
      <c r="F8" s="105"/>
    </row>
    <row r="9" spans="1:6">
      <c r="A9" s="229" t="s">
        <v>341</v>
      </c>
      <c r="B9" s="96">
        <v>1</v>
      </c>
      <c r="C9" s="96" t="s">
        <v>318</v>
      </c>
      <c r="D9" s="98">
        <v>2500</v>
      </c>
      <c r="E9" s="104">
        <f t="shared" ref="E9:E17" si="0">B9*D9</f>
        <v>2500</v>
      </c>
      <c r="F9" s="105"/>
    </row>
    <row r="10" spans="1:6">
      <c r="A10" s="103"/>
      <c r="B10" s="108"/>
      <c r="C10" s="108"/>
      <c r="D10" s="104"/>
      <c r="E10" s="104"/>
      <c r="F10" s="105"/>
    </row>
    <row r="11" spans="1:6">
      <c r="A11" s="152"/>
      <c r="B11" s="154"/>
      <c r="C11" s="153"/>
      <c r="D11" s="104"/>
      <c r="E11" s="104"/>
      <c r="F11" s="105"/>
    </row>
    <row r="12" spans="1:6">
      <c r="A12" s="103"/>
      <c r="B12" s="108"/>
      <c r="C12" s="108"/>
      <c r="D12" s="104"/>
      <c r="E12" s="104"/>
      <c r="F12" s="105"/>
    </row>
    <row r="13" spans="1:6">
      <c r="A13" s="152" t="s">
        <v>319</v>
      </c>
      <c r="B13" s="108">
        <v>20</v>
      </c>
      <c r="C13" s="153" t="s">
        <v>14</v>
      </c>
      <c r="D13" s="104">
        <v>50</v>
      </c>
      <c r="E13" s="104">
        <f t="shared" si="0"/>
        <v>1000</v>
      </c>
      <c r="F13" s="105"/>
    </row>
    <row r="14" spans="1:6">
      <c r="A14" s="103"/>
      <c r="B14" s="108"/>
      <c r="C14" s="108"/>
      <c r="D14" s="104"/>
      <c r="E14" s="104"/>
      <c r="F14" s="105"/>
    </row>
    <row r="15" spans="1:6">
      <c r="A15" s="152" t="s">
        <v>294</v>
      </c>
      <c r="B15" s="108">
        <v>20</v>
      </c>
      <c r="C15" s="153" t="s">
        <v>14</v>
      </c>
      <c r="D15" s="104">
        <v>50</v>
      </c>
      <c r="E15" s="104">
        <f t="shared" si="0"/>
        <v>1000</v>
      </c>
      <c r="F15" s="105"/>
    </row>
    <row r="16" spans="1:6">
      <c r="A16" s="103"/>
      <c r="B16" s="108"/>
      <c r="C16" s="108"/>
      <c r="D16" s="104"/>
      <c r="E16" s="104"/>
      <c r="F16" s="105"/>
    </row>
    <row r="17" spans="1:6">
      <c r="A17" s="152" t="s">
        <v>320</v>
      </c>
      <c r="B17" s="108">
        <v>1</v>
      </c>
      <c r="C17" s="153" t="s">
        <v>1</v>
      </c>
      <c r="D17" s="104">
        <v>750</v>
      </c>
      <c r="E17" s="104">
        <f t="shared" si="0"/>
        <v>750</v>
      </c>
      <c r="F17" s="105"/>
    </row>
    <row r="18" spans="1:6">
      <c r="A18" s="103"/>
      <c r="B18" s="108"/>
      <c r="C18" s="108"/>
      <c r="D18" s="104"/>
      <c r="E18" s="104"/>
      <c r="F18" s="105"/>
    </row>
    <row r="19" spans="1:6">
      <c r="A19" s="152"/>
      <c r="B19" s="108"/>
      <c r="C19" s="153"/>
      <c r="D19" s="104"/>
      <c r="E19" s="104"/>
      <c r="F19" s="105"/>
    </row>
    <row r="20" spans="1:6">
      <c r="A20" s="103"/>
      <c r="B20" s="108"/>
      <c r="C20" s="108"/>
      <c r="D20" s="104"/>
      <c r="E20" s="104"/>
      <c r="F20" s="105"/>
    </row>
    <row r="21" spans="1:6">
      <c r="A21" s="103"/>
      <c r="B21" s="108"/>
      <c r="C21" s="108"/>
      <c r="D21" s="104"/>
      <c r="E21" s="104"/>
      <c r="F21" s="105"/>
    </row>
    <row r="22" spans="1:6">
      <c r="A22" s="103"/>
      <c r="B22" s="108"/>
      <c r="C22" s="108"/>
      <c r="D22" s="104"/>
      <c r="E22" s="107">
        <f>SUM(E9:E21)</f>
        <v>5250</v>
      </c>
      <c r="F22" s="105">
        <f>E22</f>
        <v>5250</v>
      </c>
    </row>
    <row r="23" spans="1:6">
      <c r="A23" s="103"/>
      <c r="B23" s="108"/>
      <c r="C23" s="108"/>
      <c r="D23" s="104"/>
      <c r="E23" s="104"/>
      <c r="F23" s="105"/>
    </row>
    <row r="24" spans="1:6">
      <c r="A24" s="103"/>
      <c r="B24" s="108"/>
      <c r="C24" s="108"/>
      <c r="D24" s="104"/>
      <c r="E24" s="104"/>
      <c r="F24" s="105"/>
    </row>
    <row r="25" spans="1:6" ht="15" thickBot="1">
      <c r="A25" s="103" t="s">
        <v>129</v>
      </c>
      <c r="B25" s="108"/>
      <c r="C25" s="108" t="s">
        <v>81</v>
      </c>
      <c r="D25" s="104">
        <v>750</v>
      </c>
      <c r="E25" s="104">
        <f>B25*D25</f>
        <v>0</v>
      </c>
      <c r="F25" s="105">
        <f>E25</f>
        <v>0</v>
      </c>
    </row>
    <row r="26" spans="1:6" s="109" customFormat="1" ht="15.5" thickTop="1" thickBot="1">
      <c r="A26" s="111" t="s">
        <v>130</v>
      </c>
      <c r="B26" s="148"/>
      <c r="C26" s="148"/>
      <c r="D26" s="147"/>
      <c r="E26" s="102"/>
      <c r="F26" s="146">
        <f>SUM(F9:F25)</f>
        <v>5250</v>
      </c>
    </row>
    <row r="27" spans="1:6" ht="15" thickTop="1">
      <c r="A27" s="101"/>
      <c r="B27" s="120"/>
      <c r="C27" s="120"/>
      <c r="D27" s="119"/>
      <c r="E27" s="100"/>
      <c r="F27" s="99"/>
    </row>
    <row r="28" spans="1:6">
      <c r="B28" s="108"/>
      <c r="C28" s="108"/>
      <c r="D28" s="117"/>
      <c r="E28" s="117"/>
    </row>
    <row r="29" spans="1:6">
      <c r="B29" s="108"/>
      <c r="C29" s="108"/>
      <c r="D29" s="117"/>
      <c r="E29" s="117"/>
    </row>
    <row r="30" spans="1:6">
      <c r="B30" s="108"/>
      <c r="C30" s="108"/>
      <c r="D30" s="117"/>
      <c r="E30" s="117"/>
    </row>
    <row r="31" spans="1:6">
      <c r="B31" s="108"/>
      <c r="C31" s="108"/>
      <c r="D31" s="117"/>
      <c r="E31" s="117"/>
    </row>
    <row r="32" spans="1:6">
      <c r="B32" s="108"/>
      <c r="C32" s="108"/>
      <c r="D32" s="117"/>
      <c r="E32" s="117"/>
    </row>
    <row r="33" spans="2:5">
      <c r="B33" s="108"/>
      <c r="C33" s="108"/>
      <c r="D33" s="117"/>
      <c r="E33" s="117"/>
    </row>
    <row r="34" spans="2:5">
      <c r="B34" s="108"/>
      <c r="C34" s="108"/>
      <c r="D34" s="117"/>
      <c r="E34" s="117"/>
    </row>
    <row r="35" spans="2:5">
      <c r="B35" s="108"/>
      <c r="C35" s="108"/>
      <c r="D35" s="117"/>
      <c r="E35" s="117"/>
    </row>
    <row r="36" spans="2:5">
      <c r="B36" s="108"/>
      <c r="C36" s="108"/>
      <c r="D36" s="117"/>
      <c r="E36" s="117"/>
    </row>
    <row r="37" spans="2:5">
      <c r="B37" s="108"/>
      <c r="C37" s="108"/>
      <c r="D37" s="117"/>
      <c r="E37" s="117"/>
    </row>
    <row r="38" spans="2:5">
      <c r="B38" s="108"/>
      <c r="C38" s="108"/>
      <c r="D38" s="117"/>
      <c r="E38" s="117"/>
    </row>
  </sheetData>
  <mergeCells count="1">
    <mergeCell ref="E1:F2"/>
  </mergeCells>
  <pageMargins left="0.75" right="0.75" top="1" bottom="1" header="0.3" footer="0.3"/>
  <pageSetup paperSize="9" scale="95" orientation="portrait" r:id="rId1"/>
  <headerFooter alignWithMargins="0">
    <oddHeader>&amp;CDrainage</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81338-B855-2249-8ADD-57C78A1F17E0}">
  <sheetPr>
    <pageSetUpPr fitToPage="1"/>
  </sheetPr>
  <dimension ref="A1:H73"/>
  <sheetViews>
    <sheetView view="pageBreakPreview" topLeftCell="A6" zoomScale="80" zoomScaleNormal="100" zoomScaleSheetLayoutView="80" workbookViewId="0">
      <selection activeCell="D204" sqref="D204"/>
    </sheetView>
  </sheetViews>
  <sheetFormatPr defaultColWidth="8.81640625" defaultRowHeight="14.5"/>
  <cols>
    <col min="1" max="1" width="35" style="96" customWidth="1"/>
    <col min="2" max="3" width="8.81640625" style="96"/>
    <col min="4" max="4" width="10.81640625" style="97" customWidth="1"/>
    <col min="5" max="5" width="17.453125" style="97" customWidth="1"/>
    <col min="6" max="6" width="13.1796875" style="97" customWidth="1"/>
    <col min="7" max="7" width="14.453125" style="97" customWidth="1"/>
    <col min="8" max="16384" width="8.81640625" style="96"/>
  </cols>
  <sheetData>
    <row r="1" spans="1:7">
      <c r="A1" s="116"/>
      <c r="B1" s="115"/>
      <c r="C1" s="115"/>
      <c r="D1" s="114"/>
      <c r="E1" s="114"/>
      <c r="F1" s="114"/>
      <c r="G1" s="126"/>
    </row>
    <row r="2" spans="1:7">
      <c r="A2" s="113"/>
      <c r="D2" s="98"/>
      <c r="E2" s="98"/>
      <c r="F2" s="98"/>
      <c r="G2" s="105"/>
    </row>
    <row r="3" spans="1:7">
      <c r="A3" s="112" t="s">
        <v>132</v>
      </c>
      <c r="D3" s="98"/>
      <c r="E3" s="98"/>
      <c r="F3" s="98"/>
      <c r="G3" s="105"/>
    </row>
    <row r="4" spans="1:7">
      <c r="A4" s="110"/>
      <c r="D4" s="98"/>
      <c r="E4" s="98"/>
      <c r="F4" s="98"/>
      <c r="G4" s="105"/>
    </row>
    <row r="5" spans="1:7">
      <c r="A5" s="103"/>
      <c r="D5" s="98"/>
      <c r="E5" s="98"/>
      <c r="F5" s="125"/>
      <c r="G5" s="105"/>
    </row>
    <row r="6" spans="1:7">
      <c r="A6" s="110" t="s">
        <v>133</v>
      </c>
      <c r="D6" s="98"/>
      <c r="E6" s="98"/>
      <c r="F6" s="125" t="s">
        <v>93</v>
      </c>
      <c r="G6" s="105"/>
    </row>
    <row r="7" spans="1:7">
      <c r="A7" s="110"/>
      <c r="D7" s="98"/>
      <c r="E7" s="98"/>
      <c r="F7" s="98"/>
      <c r="G7" s="105"/>
    </row>
    <row r="8" spans="1:7">
      <c r="A8" s="110" t="s">
        <v>367</v>
      </c>
      <c r="D8" s="98"/>
      <c r="E8" s="98"/>
      <c r="F8" s="98"/>
      <c r="G8" s="105"/>
    </row>
    <row r="9" spans="1:7">
      <c r="A9" s="103"/>
      <c r="D9" s="98"/>
      <c r="E9" s="98"/>
      <c r="F9" s="98"/>
      <c r="G9" s="105"/>
    </row>
    <row r="10" spans="1:7">
      <c r="A10" s="103" t="s">
        <v>135</v>
      </c>
      <c r="B10" s="108">
        <v>849</v>
      </c>
      <c r="C10" s="108" t="s">
        <v>18</v>
      </c>
      <c r="D10" s="104">
        <v>2.5</v>
      </c>
      <c r="E10" s="104">
        <f t="shared" ref="E10:E19" si="0">B10*D10</f>
        <v>2122.5</v>
      </c>
      <c r="F10" s="98"/>
      <c r="G10" s="105"/>
    </row>
    <row r="11" spans="1:7">
      <c r="A11" s="103" t="s">
        <v>136</v>
      </c>
      <c r="B11" s="149">
        <f>B10*0.5</f>
        <v>424.5</v>
      </c>
      <c r="C11" s="108" t="s">
        <v>87</v>
      </c>
      <c r="D11" s="104">
        <v>8</v>
      </c>
      <c r="E11" s="104">
        <f t="shared" si="0"/>
        <v>3396</v>
      </c>
      <c r="F11" s="98"/>
      <c r="G11" s="105"/>
    </row>
    <row r="12" spans="1:7">
      <c r="A12" s="103" t="s">
        <v>97</v>
      </c>
      <c r="B12" s="149">
        <f>B11</f>
        <v>424.5</v>
      </c>
      <c r="C12" s="108" t="s">
        <v>87</v>
      </c>
      <c r="D12" s="104">
        <v>40</v>
      </c>
      <c r="E12" s="104">
        <f t="shared" si="0"/>
        <v>16980</v>
      </c>
      <c r="F12" s="98"/>
      <c r="G12" s="105"/>
    </row>
    <row r="13" spans="1:7">
      <c r="A13" s="103" t="s">
        <v>98</v>
      </c>
      <c r="B13" s="149">
        <v>114</v>
      </c>
      <c r="C13" s="108" t="s">
        <v>18</v>
      </c>
      <c r="D13" s="104">
        <v>1.5</v>
      </c>
      <c r="E13" s="104">
        <f t="shared" si="0"/>
        <v>171</v>
      </c>
      <c r="F13" s="98"/>
      <c r="G13" s="105"/>
    </row>
    <row r="14" spans="1:7">
      <c r="A14" s="103" t="s">
        <v>137</v>
      </c>
      <c r="B14" s="149">
        <f>B13</f>
        <v>114</v>
      </c>
      <c r="C14" s="108" t="s">
        <v>18</v>
      </c>
      <c r="D14" s="104">
        <v>18</v>
      </c>
      <c r="E14" s="104">
        <f t="shared" si="0"/>
        <v>2052</v>
      </c>
      <c r="F14" s="98"/>
      <c r="G14" s="105"/>
    </row>
    <row r="15" spans="1:7">
      <c r="A15" s="103" t="s">
        <v>138</v>
      </c>
      <c r="B15" s="149">
        <f>B14</f>
        <v>114</v>
      </c>
      <c r="C15" s="108" t="s">
        <v>18</v>
      </c>
      <c r="D15" s="104">
        <v>18</v>
      </c>
      <c r="E15" s="104">
        <f t="shared" si="0"/>
        <v>2052</v>
      </c>
      <c r="F15" s="98"/>
      <c r="G15" s="105"/>
    </row>
    <row r="16" spans="1:7">
      <c r="A16" s="229" t="s">
        <v>369</v>
      </c>
      <c r="B16" s="149">
        <f>B15</f>
        <v>114</v>
      </c>
      <c r="C16" s="108" t="s">
        <v>18</v>
      </c>
      <c r="D16" s="104">
        <v>90</v>
      </c>
      <c r="E16" s="104">
        <f t="shared" si="0"/>
        <v>10260</v>
      </c>
      <c r="F16" s="98"/>
      <c r="G16" s="105"/>
    </row>
    <row r="17" spans="1:7">
      <c r="A17" s="103" t="s">
        <v>140</v>
      </c>
      <c r="B17" s="149"/>
      <c r="C17" s="108" t="s">
        <v>14</v>
      </c>
      <c r="D17" s="104">
        <v>8</v>
      </c>
      <c r="E17" s="104">
        <f t="shared" si="0"/>
        <v>0</v>
      </c>
      <c r="F17" s="98"/>
      <c r="G17" s="105"/>
    </row>
    <row r="18" spans="1:7">
      <c r="A18" s="103" t="s">
        <v>141</v>
      </c>
      <c r="B18" s="149"/>
      <c r="C18" s="108" t="s">
        <v>14</v>
      </c>
      <c r="D18" s="104">
        <v>35</v>
      </c>
      <c r="E18" s="104">
        <f t="shared" si="0"/>
        <v>0</v>
      </c>
      <c r="F18" s="98"/>
      <c r="G18" s="105"/>
    </row>
    <row r="19" spans="1:7">
      <c r="A19" s="103" t="s">
        <v>142</v>
      </c>
      <c r="B19" s="108"/>
      <c r="C19" s="108" t="s">
        <v>1</v>
      </c>
      <c r="D19" s="104">
        <v>600</v>
      </c>
      <c r="E19" s="104">
        <f t="shared" si="0"/>
        <v>0</v>
      </c>
      <c r="F19" s="98"/>
      <c r="G19" s="105"/>
    </row>
    <row r="20" spans="1:7">
      <c r="A20" s="103"/>
      <c r="B20" s="108"/>
      <c r="C20" s="108"/>
      <c r="D20" s="104"/>
      <c r="E20" s="107">
        <f>SUM(E10:E19)</f>
        <v>37033.5</v>
      </c>
      <c r="F20" s="119"/>
      <c r="G20" s="105"/>
    </row>
    <row r="21" spans="1:7">
      <c r="A21" s="103" t="s">
        <v>143</v>
      </c>
      <c r="B21" s="108"/>
      <c r="C21" s="108"/>
      <c r="D21" s="104"/>
      <c r="E21" s="104"/>
      <c r="F21" s="104">
        <f>E20</f>
        <v>37033.5</v>
      </c>
      <c r="G21" s="105">
        <f>F21</f>
        <v>37033.5</v>
      </c>
    </row>
    <row r="22" spans="1:7">
      <c r="A22" s="103"/>
      <c r="B22" s="108"/>
      <c r="C22" s="108"/>
      <c r="D22" s="104"/>
      <c r="E22" s="104"/>
      <c r="F22" s="98"/>
      <c r="G22" s="105"/>
    </row>
    <row r="23" spans="1:7">
      <c r="A23" s="103"/>
      <c r="B23" s="108"/>
      <c r="C23" s="108"/>
      <c r="D23" s="104"/>
      <c r="E23" s="104"/>
      <c r="F23" s="98"/>
      <c r="G23" s="105"/>
    </row>
    <row r="24" spans="1:7">
      <c r="A24" s="110" t="s">
        <v>368</v>
      </c>
      <c r="B24" s="108"/>
      <c r="C24" s="108"/>
      <c r="D24" s="104"/>
      <c r="E24" s="104"/>
      <c r="F24" s="98"/>
      <c r="G24" s="105"/>
    </row>
    <row r="25" spans="1:7">
      <c r="A25" s="103"/>
      <c r="B25" s="108"/>
      <c r="C25" s="108"/>
      <c r="D25" s="104"/>
      <c r="E25" s="104"/>
      <c r="F25" s="98"/>
      <c r="G25" s="105"/>
    </row>
    <row r="26" spans="1:7">
      <c r="A26" s="103" t="s">
        <v>135</v>
      </c>
      <c r="B26" s="396"/>
      <c r="C26" s="108" t="s">
        <v>18</v>
      </c>
      <c r="D26" s="104">
        <v>2.5</v>
      </c>
      <c r="E26" s="104">
        <f t="shared" ref="E26:E33" si="1">B26*D26</f>
        <v>0</v>
      </c>
      <c r="F26" s="98"/>
      <c r="G26" s="105"/>
    </row>
    <row r="27" spans="1:7">
      <c r="A27" s="103" t="s">
        <v>147</v>
      </c>
      <c r="B27" s="108">
        <f>B26*0.25</f>
        <v>0</v>
      </c>
      <c r="C27" s="108" t="s">
        <v>87</v>
      </c>
      <c r="D27" s="104">
        <v>10</v>
      </c>
      <c r="E27" s="104">
        <f t="shared" si="1"/>
        <v>0</v>
      </c>
      <c r="F27" s="98"/>
      <c r="G27" s="105"/>
    </row>
    <row r="28" spans="1:7">
      <c r="A28" s="103" t="s">
        <v>97</v>
      </c>
      <c r="B28" s="108">
        <f>B27</f>
        <v>0</v>
      </c>
      <c r="C28" s="108" t="s">
        <v>87</v>
      </c>
      <c r="D28" s="104">
        <v>40</v>
      </c>
      <c r="E28" s="104">
        <f t="shared" si="1"/>
        <v>0</v>
      </c>
      <c r="F28" s="98"/>
      <c r="G28" s="105"/>
    </row>
    <row r="29" spans="1:7">
      <c r="A29" s="103" t="s">
        <v>98</v>
      </c>
      <c r="B29" s="108">
        <v>178</v>
      </c>
      <c r="C29" s="108" t="s">
        <v>18</v>
      </c>
      <c r="D29" s="104">
        <v>1.5</v>
      </c>
      <c r="E29" s="104">
        <f t="shared" si="1"/>
        <v>267</v>
      </c>
      <c r="F29" s="98"/>
      <c r="G29" s="105"/>
    </row>
    <row r="30" spans="1:7">
      <c r="A30" s="103" t="s">
        <v>137</v>
      </c>
      <c r="B30" s="108">
        <f>B29</f>
        <v>178</v>
      </c>
      <c r="C30" s="108" t="s">
        <v>18</v>
      </c>
      <c r="D30" s="104">
        <v>18</v>
      </c>
      <c r="E30" s="104">
        <f t="shared" si="1"/>
        <v>3204</v>
      </c>
      <c r="F30" s="98"/>
      <c r="G30" s="105"/>
    </row>
    <row r="31" spans="1:7">
      <c r="A31" s="103" t="s">
        <v>138</v>
      </c>
      <c r="B31" s="108">
        <f>B30</f>
        <v>178</v>
      </c>
      <c r="C31" s="108" t="s">
        <v>18</v>
      </c>
      <c r="D31" s="104">
        <v>18</v>
      </c>
      <c r="E31" s="104">
        <f t="shared" si="1"/>
        <v>3204</v>
      </c>
      <c r="F31" s="98"/>
      <c r="G31" s="105"/>
    </row>
    <row r="32" spans="1:7">
      <c r="A32" s="229" t="s">
        <v>370</v>
      </c>
      <c r="B32" s="108">
        <f>B31</f>
        <v>178</v>
      </c>
      <c r="C32" s="108" t="s">
        <v>18</v>
      </c>
      <c r="D32" s="104">
        <v>50</v>
      </c>
      <c r="E32" s="104">
        <f t="shared" si="1"/>
        <v>8900</v>
      </c>
      <c r="F32" s="98"/>
      <c r="G32" s="105"/>
    </row>
    <row r="33" spans="1:7">
      <c r="A33" s="103" t="s">
        <v>141</v>
      </c>
      <c r="B33" s="108"/>
      <c r="C33" s="108" t="s">
        <v>14</v>
      </c>
      <c r="D33" s="104">
        <v>25</v>
      </c>
      <c r="E33" s="104">
        <f t="shared" si="1"/>
        <v>0</v>
      </c>
      <c r="F33" s="98"/>
      <c r="G33" s="105"/>
    </row>
    <row r="34" spans="1:7">
      <c r="A34" s="103"/>
      <c r="B34" s="108"/>
      <c r="C34" s="108"/>
      <c r="D34" s="104"/>
      <c r="E34" s="107">
        <f>SUM(E26:E33)</f>
        <v>15575</v>
      </c>
      <c r="F34" s="119"/>
      <c r="G34" s="105"/>
    </row>
    <row r="35" spans="1:7">
      <c r="A35" s="103" t="s">
        <v>149</v>
      </c>
      <c r="B35" s="108"/>
      <c r="C35" s="108"/>
      <c r="D35" s="104"/>
      <c r="E35" s="104"/>
      <c r="F35" s="104">
        <f>E34</f>
        <v>15575</v>
      </c>
      <c r="G35" s="105"/>
    </row>
    <row r="36" spans="1:7">
      <c r="A36" s="103"/>
      <c r="B36" s="108"/>
      <c r="C36" s="108"/>
      <c r="D36" s="104"/>
      <c r="E36" s="104"/>
      <c r="F36" s="98"/>
      <c r="G36" s="105">
        <f>F35</f>
        <v>15575</v>
      </c>
    </row>
    <row r="37" spans="1:7">
      <c r="A37" s="103"/>
      <c r="B37" s="108"/>
      <c r="C37" s="108"/>
      <c r="D37" s="104"/>
      <c r="E37" s="104"/>
      <c r="F37" s="98"/>
      <c r="G37" s="105"/>
    </row>
    <row r="38" spans="1:7">
      <c r="A38" s="110" t="s">
        <v>89</v>
      </c>
      <c r="B38" s="108"/>
      <c r="C38" s="108"/>
      <c r="D38" s="104"/>
      <c r="E38" s="104"/>
      <c r="F38" s="98"/>
      <c r="G38" s="105"/>
    </row>
    <row r="39" spans="1:7">
      <c r="A39" s="103"/>
      <c r="B39" s="108"/>
      <c r="C39" s="108"/>
      <c r="D39" s="104"/>
      <c r="E39" s="104"/>
      <c r="F39" s="98"/>
      <c r="G39" s="105"/>
    </row>
    <row r="40" spans="1:7">
      <c r="A40" s="103" t="s">
        <v>135</v>
      </c>
      <c r="B40" s="108"/>
      <c r="C40" s="108" t="s">
        <v>18</v>
      </c>
      <c r="D40" s="104">
        <v>2.5</v>
      </c>
      <c r="E40" s="104">
        <f t="shared" ref="E40:E46" si="2">B40*D40</f>
        <v>0</v>
      </c>
      <c r="F40" s="98"/>
      <c r="G40" s="105"/>
    </row>
    <row r="41" spans="1:7">
      <c r="A41" s="103" t="s">
        <v>136</v>
      </c>
      <c r="B41" s="151">
        <f>B40*0.3</f>
        <v>0</v>
      </c>
      <c r="C41" s="108" t="s">
        <v>87</v>
      </c>
      <c r="D41" s="104">
        <v>10</v>
      </c>
      <c r="E41" s="104">
        <f t="shared" si="2"/>
        <v>0</v>
      </c>
      <c r="F41" s="98"/>
      <c r="G41" s="105"/>
    </row>
    <row r="42" spans="1:7">
      <c r="A42" s="103" t="s">
        <v>97</v>
      </c>
      <c r="B42" s="151">
        <f>B41</f>
        <v>0</v>
      </c>
      <c r="C42" s="108" t="s">
        <v>87</v>
      </c>
      <c r="D42" s="104">
        <v>40</v>
      </c>
      <c r="E42" s="104">
        <f t="shared" si="2"/>
        <v>0</v>
      </c>
      <c r="F42" s="98"/>
      <c r="G42" s="105"/>
    </row>
    <row r="43" spans="1:7">
      <c r="A43" s="103" t="s">
        <v>98</v>
      </c>
      <c r="B43" s="151">
        <v>0</v>
      </c>
      <c r="C43" s="108" t="s">
        <v>18</v>
      </c>
      <c r="D43" s="104">
        <v>1.5</v>
      </c>
      <c r="E43" s="104">
        <f t="shared" si="2"/>
        <v>0</v>
      </c>
      <c r="F43" s="98"/>
      <c r="G43" s="105"/>
    </row>
    <row r="44" spans="1:7">
      <c r="A44" s="103" t="s">
        <v>152</v>
      </c>
      <c r="B44" s="151">
        <f>B43</f>
        <v>0</v>
      </c>
      <c r="C44" s="108" t="s">
        <v>18</v>
      </c>
      <c r="D44" s="104">
        <v>10</v>
      </c>
      <c r="E44" s="104">
        <f t="shared" si="2"/>
        <v>0</v>
      </c>
      <c r="F44" s="98"/>
      <c r="G44" s="105"/>
    </row>
    <row r="45" spans="1:7">
      <c r="A45" s="103" t="s">
        <v>20</v>
      </c>
      <c r="B45" s="151">
        <f>B44</f>
        <v>0</v>
      </c>
      <c r="C45" s="108" t="s">
        <v>87</v>
      </c>
      <c r="D45" s="104">
        <v>140</v>
      </c>
      <c r="E45" s="104">
        <f t="shared" si="2"/>
        <v>0</v>
      </c>
      <c r="F45" s="98"/>
      <c r="G45" s="105"/>
    </row>
    <row r="46" spans="1:7">
      <c r="A46" s="103" t="s">
        <v>153</v>
      </c>
      <c r="B46" s="151"/>
      <c r="C46" s="108" t="s">
        <v>14</v>
      </c>
      <c r="D46" s="104">
        <v>10</v>
      </c>
      <c r="E46" s="104">
        <f t="shared" si="2"/>
        <v>0</v>
      </c>
      <c r="F46" s="98"/>
      <c r="G46" s="105"/>
    </row>
    <row r="47" spans="1:7">
      <c r="A47" s="103"/>
      <c r="B47" s="150"/>
      <c r="C47" s="108"/>
      <c r="D47" s="104"/>
      <c r="E47" s="104"/>
      <c r="F47" s="98"/>
      <c r="G47" s="105"/>
    </row>
    <row r="48" spans="1:7">
      <c r="A48" s="103" t="s">
        <v>155</v>
      </c>
      <c r="B48" s="108"/>
      <c r="C48" s="108"/>
      <c r="D48" s="104"/>
      <c r="E48" s="107">
        <f>SUM(E40:E47)</f>
        <v>0</v>
      </c>
      <c r="F48" s="98"/>
      <c r="G48" s="105">
        <f>E48</f>
        <v>0</v>
      </c>
    </row>
    <row r="49" spans="1:7">
      <c r="A49" s="103"/>
      <c r="B49" s="108"/>
      <c r="C49" s="108"/>
      <c r="D49" s="104"/>
      <c r="E49" s="104"/>
      <c r="F49" s="98"/>
      <c r="G49" s="105"/>
    </row>
    <row r="50" spans="1:7">
      <c r="A50" s="110" t="s">
        <v>333</v>
      </c>
      <c r="B50" s="108"/>
      <c r="C50" s="108"/>
      <c r="D50" s="104"/>
      <c r="E50" s="104"/>
      <c r="F50" s="98"/>
      <c r="G50" s="105"/>
    </row>
    <row r="51" spans="1:7">
      <c r="A51" s="103"/>
      <c r="B51" s="108"/>
      <c r="C51" s="108"/>
      <c r="D51" s="104"/>
      <c r="E51" s="104"/>
      <c r="F51" s="98"/>
      <c r="G51" s="105"/>
    </row>
    <row r="52" spans="1:7">
      <c r="A52" s="103" t="s">
        <v>135</v>
      </c>
      <c r="B52" s="108"/>
      <c r="C52" s="108" t="s">
        <v>18</v>
      </c>
      <c r="D52" s="104">
        <v>2.5</v>
      </c>
      <c r="E52" s="104">
        <f t="shared" ref="E52:E57" si="3">B52*D52</f>
        <v>0</v>
      </c>
      <c r="F52" s="98"/>
      <c r="G52" s="105"/>
    </row>
    <row r="53" spans="1:7">
      <c r="A53" s="103" t="s">
        <v>136</v>
      </c>
      <c r="B53" s="108">
        <f>B52*0.15</f>
        <v>0</v>
      </c>
      <c r="C53" s="108" t="s">
        <v>87</v>
      </c>
      <c r="D53" s="104">
        <v>10</v>
      </c>
      <c r="E53" s="104">
        <f t="shared" si="3"/>
        <v>0</v>
      </c>
      <c r="F53" s="98"/>
      <c r="G53" s="105"/>
    </row>
    <row r="54" spans="1:7">
      <c r="A54" s="103" t="s">
        <v>97</v>
      </c>
      <c r="B54" s="108">
        <f>B53</f>
        <v>0</v>
      </c>
      <c r="C54" s="108" t="s">
        <v>87</v>
      </c>
      <c r="D54" s="104">
        <v>40</v>
      </c>
      <c r="E54" s="104">
        <f t="shared" si="3"/>
        <v>0</v>
      </c>
      <c r="F54" s="98"/>
      <c r="G54" s="105"/>
    </row>
    <row r="55" spans="1:7">
      <c r="A55" s="103" t="s">
        <v>98</v>
      </c>
      <c r="B55" s="108">
        <f>B52</f>
        <v>0</v>
      </c>
      <c r="C55" s="108" t="s">
        <v>18</v>
      </c>
      <c r="D55" s="104">
        <v>2.5</v>
      </c>
      <c r="E55" s="104">
        <f t="shared" si="3"/>
        <v>0</v>
      </c>
      <c r="F55" s="98"/>
      <c r="G55" s="105"/>
    </row>
    <row r="56" spans="1:7">
      <c r="A56" s="103" t="s">
        <v>152</v>
      </c>
      <c r="B56" s="108">
        <f>B55</f>
        <v>0</v>
      </c>
      <c r="C56" s="108" t="s">
        <v>18</v>
      </c>
      <c r="D56" s="104">
        <v>10</v>
      </c>
      <c r="E56" s="104">
        <f t="shared" si="3"/>
        <v>0</v>
      </c>
      <c r="F56" s="98"/>
      <c r="G56" s="105"/>
    </row>
    <row r="57" spans="1:7">
      <c r="A57" s="103" t="s">
        <v>158</v>
      </c>
      <c r="B57" s="108">
        <f>B56</f>
        <v>0</v>
      </c>
      <c r="C57" s="108" t="s">
        <v>18</v>
      </c>
      <c r="D57" s="104">
        <v>20</v>
      </c>
      <c r="E57" s="104">
        <f t="shared" si="3"/>
        <v>0</v>
      </c>
      <c r="F57" s="98"/>
      <c r="G57" s="105"/>
    </row>
    <row r="58" spans="1:7">
      <c r="A58" s="103"/>
      <c r="B58" s="108"/>
      <c r="C58" s="108"/>
      <c r="D58" s="104"/>
      <c r="E58" s="104"/>
      <c r="F58" s="98"/>
      <c r="G58" s="105"/>
    </row>
    <row r="59" spans="1:7">
      <c r="A59" s="103" t="s">
        <v>159</v>
      </c>
      <c r="B59" s="108"/>
      <c r="C59" s="108"/>
      <c r="D59" s="104"/>
      <c r="E59" s="107">
        <f>SUM(E52:E58)</f>
        <v>0</v>
      </c>
      <c r="F59" s="98"/>
      <c r="G59" s="105">
        <f>E59</f>
        <v>0</v>
      </c>
    </row>
    <row r="60" spans="1:7">
      <c r="A60" s="103"/>
      <c r="B60" s="108"/>
      <c r="C60" s="108"/>
      <c r="D60" s="104"/>
      <c r="E60" s="104"/>
      <c r="F60" s="98"/>
      <c r="G60" s="105"/>
    </row>
    <row r="61" spans="1:7">
      <c r="A61" s="103"/>
      <c r="B61" s="108"/>
      <c r="C61" s="108"/>
      <c r="D61" s="124"/>
      <c r="E61" s="124"/>
      <c r="F61" s="123"/>
      <c r="G61" s="122"/>
    </row>
    <row r="62" spans="1:7">
      <c r="A62" s="103" t="s">
        <v>312</v>
      </c>
      <c r="B62" s="108"/>
      <c r="C62" s="108" t="s">
        <v>1</v>
      </c>
      <c r="D62" s="124">
        <v>15000</v>
      </c>
      <c r="E62" s="104">
        <f>B62*D62</f>
        <v>0</v>
      </c>
      <c r="F62" s="123"/>
      <c r="G62" s="122"/>
    </row>
    <row r="63" spans="1:7">
      <c r="A63" s="103"/>
      <c r="B63" s="108"/>
      <c r="C63" s="108"/>
      <c r="D63" s="124"/>
      <c r="E63" s="107">
        <f>SUM(E62)</f>
        <v>0</v>
      </c>
      <c r="F63" s="123"/>
      <c r="G63" s="122">
        <f>E63</f>
        <v>0</v>
      </c>
    </row>
    <row r="64" spans="1:7">
      <c r="A64" s="103"/>
      <c r="B64" s="108"/>
      <c r="C64" s="108"/>
      <c r="D64" s="104"/>
      <c r="E64" s="104"/>
      <c r="F64" s="98"/>
      <c r="G64" s="105"/>
    </row>
    <row r="65" spans="1:8" ht="15" thickBot="1">
      <c r="A65" s="103"/>
      <c r="B65" s="108"/>
      <c r="C65" s="108"/>
      <c r="D65" s="104"/>
      <c r="E65" s="104"/>
      <c r="F65" s="98"/>
      <c r="G65" s="105"/>
    </row>
    <row r="66" spans="1:8" ht="15.5" thickTop="1" thickBot="1">
      <c r="A66" s="103"/>
      <c r="B66" s="108"/>
      <c r="C66" s="108"/>
      <c r="D66" s="104"/>
      <c r="E66" s="104"/>
      <c r="F66" s="102" t="s">
        <v>63</v>
      </c>
      <c r="G66" s="121">
        <f>SUM(G21:G65)</f>
        <v>52608.5</v>
      </c>
      <c r="H66" s="109"/>
    </row>
    <row r="67" spans="1:8" ht="15" thickTop="1">
      <c r="A67" s="101"/>
      <c r="B67" s="120"/>
      <c r="C67" s="120"/>
      <c r="D67" s="119"/>
      <c r="E67" s="119"/>
      <c r="F67" s="100"/>
      <c r="G67" s="99"/>
      <c r="H67" s="109"/>
    </row>
    <row r="68" spans="1:8">
      <c r="B68" s="108"/>
      <c r="C68" s="108"/>
      <c r="D68" s="117"/>
      <c r="E68" s="117"/>
      <c r="F68" s="118"/>
      <c r="G68" s="118"/>
      <c r="H68" s="109"/>
    </row>
    <row r="69" spans="1:8">
      <c r="B69" s="108"/>
      <c r="C69" s="108"/>
      <c r="D69" s="117"/>
      <c r="E69" s="117"/>
    </row>
    <row r="70" spans="1:8">
      <c r="B70" s="108"/>
      <c r="C70" s="108"/>
      <c r="D70" s="117"/>
      <c r="E70" s="117"/>
    </row>
    <row r="71" spans="1:8">
      <c r="B71" s="108"/>
      <c r="C71" s="108"/>
      <c r="D71" s="117"/>
      <c r="E71" s="117"/>
    </row>
    <row r="72" spans="1:8">
      <c r="B72" s="108"/>
      <c r="C72" s="108"/>
      <c r="D72" s="117"/>
      <c r="E72" s="117"/>
    </row>
    <row r="73" spans="1:8">
      <c r="B73" s="108"/>
      <c r="C73" s="108"/>
      <c r="D73" s="117"/>
      <c r="E73" s="117"/>
    </row>
  </sheetData>
  <pageMargins left="0.70000000000000007" right="0.70000000000000007" top="0.75000000000000011" bottom="0.75000000000000011" header="0.30000000000000004" footer="0.30000000000000004"/>
  <pageSetup paperSize="9" scale="69" orientation="portrait" r:id="rId1"/>
  <headerFooter alignWithMargins="0"/>
  <colBreaks count="1" manualBreakCount="1">
    <brk id="11"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11B16-0EEE-C44A-8202-7C6ECE59C1CB}">
  <dimension ref="A1:G59"/>
  <sheetViews>
    <sheetView view="pageBreakPreview" zoomScaleNormal="100" zoomScaleSheetLayoutView="100" workbookViewId="0">
      <selection activeCell="E22" sqref="E22"/>
    </sheetView>
  </sheetViews>
  <sheetFormatPr defaultColWidth="8.81640625" defaultRowHeight="14.5"/>
  <cols>
    <col min="1" max="1" width="31.453125" style="96" customWidth="1"/>
    <col min="2" max="2" width="6.453125" style="96" customWidth="1"/>
    <col min="3" max="3" width="8.81640625" style="96" customWidth="1"/>
    <col min="4" max="4" width="11.6328125" style="97" customWidth="1"/>
    <col min="5" max="5" width="17.453125" style="97" customWidth="1"/>
    <col min="6" max="6" width="13.1796875" style="97" customWidth="1"/>
    <col min="7" max="7" width="14.453125" style="97" customWidth="1"/>
    <col min="8" max="16384" width="8.81640625" style="96"/>
  </cols>
  <sheetData>
    <row r="1" spans="1:7">
      <c r="A1" s="103"/>
      <c r="D1" s="98"/>
      <c r="E1" s="98"/>
      <c r="F1" s="98"/>
      <c r="G1" s="105"/>
    </row>
    <row r="2" spans="1:7" ht="15.75" customHeight="1">
      <c r="A2" s="113"/>
      <c r="D2" s="98"/>
      <c r="E2" s="98"/>
      <c r="F2" s="98"/>
      <c r="G2" s="105"/>
    </row>
    <row r="3" spans="1:7">
      <c r="A3" s="112" t="s">
        <v>145</v>
      </c>
      <c r="D3" s="98"/>
      <c r="E3" s="98"/>
      <c r="F3" s="98"/>
      <c r="G3" s="105"/>
    </row>
    <row r="4" spans="1:7">
      <c r="A4" s="103"/>
      <c r="D4" s="98"/>
      <c r="E4" s="98"/>
      <c r="F4" s="125" t="s">
        <v>93</v>
      </c>
      <c r="G4" s="105"/>
    </row>
    <row r="5" spans="1:7">
      <c r="A5" s="110" t="s">
        <v>146</v>
      </c>
      <c r="D5" s="98"/>
      <c r="E5" s="98"/>
      <c r="F5" s="98"/>
      <c r="G5" s="105"/>
    </row>
    <row r="6" spans="1:7">
      <c r="A6" s="110"/>
      <c r="D6" s="98"/>
      <c r="E6" s="98"/>
      <c r="F6" s="98"/>
      <c r="G6" s="105"/>
    </row>
    <row r="7" spans="1:7">
      <c r="A7" s="103" t="s">
        <v>313</v>
      </c>
      <c r="B7" s="108">
        <v>280</v>
      </c>
      <c r="C7" s="108" t="s">
        <v>18</v>
      </c>
      <c r="D7" s="104">
        <v>45</v>
      </c>
      <c r="E7" s="104">
        <f>B7*D7</f>
        <v>12600</v>
      </c>
      <c r="F7" s="98"/>
      <c r="G7" s="105"/>
    </row>
    <row r="8" spans="1:7">
      <c r="A8" s="103" t="s">
        <v>314</v>
      </c>
      <c r="B8" s="108"/>
      <c r="C8" s="108" t="s">
        <v>18</v>
      </c>
      <c r="D8" s="104">
        <v>25</v>
      </c>
      <c r="E8" s="104">
        <f>B8*D8</f>
        <v>0</v>
      </c>
      <c r="F8" s="98"/>
      <c r="G8" s="105"/>
    </row>
    <row r="9" spans="1:7">
      <c r="A9" s="103"/>
      <c r="B9" s="108"/>
      <c r="C9" s="108"/>
      <c r="D9" s="104"/>
      <c r="E9" s="107">
        <f>SUM(E7:E8)</f>
        <v>12600</v>
      </c>
      <c r="F9" s="119"/>
      <c r="G9" s="105"/>
    </row>
    <row r="10" spans="1:7">
      <c r="A10" s="103" t="s">
        <v>151</v>
      </c>
      <c r="B10" s="108"/>
      <c r="C10" s="108"/>
      <c r="D10" s="104"/>
      <c r="E10" s="104"/>
      <c r="F10" s="104">
        <f>E9</f>
        <v>12600</v>
      </c>
      <c r="G10" s="105">
        <f>F10</f>
        <v>12600</v>
      </c>
    </row>
    <row r="11" spans="1:7">
      <c r="A11" s="103"/>
      <c r="B11" s="108"/>
      <c r="C11" s="108"/>
      <c r="D11" s="104"/>
      <c r="E11" s="104"/>
      <c r="F11" s="98"/>
      <c r="G11" s="105"/>
    </row>
    <row r="12" spans="1:7">
      <c r="A12" s="103"/>
      <c r="B12" s="108"/>
      <c r="C12" s="108"/>
      <c r="D12" s="104"/>
      <c r="E12" s="104"/>
      <c r="F12" s="98"/>
      <c r="G12" s="105"/>
    </row>
    <row r="13" spans="1:7">
      <c r="A13" s="110" t="s">
        <v>315</v>
      </c>
      <c r="B13" s="108"/>
      <c r="C13" s="108"/>
      <c r="D13" s="104"/>
      <c r="E13" s="104"/>
      <c r="F13" s="98"/>
      <c r="G13" s="105"/>
    </row>
    <row r="14" spans="1:7">
      <c r="A14" s="103"/>
      <c r="B14" s="108"/>
      <c r="C14" s="108"/>
      <c r="D14" s="104"/>
      <c r="E14" s="104"/>
      <c r="F14" s="98"/>
      <c r="G14" s="105"/>
    </row>
    <row r="15" spans="1:7">
      <c r="A15" s="229" t="s">
        <v>362</v>
      </c>
      <c r="B15" s="108"/>
      <c r="C15" s="108" t="s">
        <v>1</v>
      </c>
      <c r="D15" s="104">
        <v>5000</v>
      </c>
      <c r="E15" s="104">
        <f>B15*D15</f>
        <v>0</v>
      </c>
      <c r="F15" s="98"/>
      <c r="G15" s="105"/>
    </row>
    <row r="16" spans="1:7">
      <c r="A16" s="103"/>
      <c r="B16" s="108"/>
      <c r="C16" s="108"/>
      <c r="D16" s="104"/>
      <c r="E16" s="107">
        <f>SUM(E15:E15)</f>
        <v>0</v>
      </c>
      <c r="F16" s="119"/>
      <c r="G16" s="105"/>
    </row>
    <row r="17" spans="1:7">
      <c r="A17" s="103"/>
      <c r="B17" s="108"/>
      <c r="C17" s="108"/>
      <c r="D17" s="104"/>
      <c r="E17" s="104"/>
      <c r="F17" s="104">
        <f>E16</f>
        <v>0</v>
      </c>
      <c r="G17" s="105">
        <f>F17</f>
        <v>0</v>
      </c>
    </row>
    <row r="18" spans="1:7">
      <c r="A18" s="103"/>
      <c r="B18" s="108"/>
      <c r="C18" s="108"/>
      <c r="D18" s="104"/>
      <c r="E18" s="104"/>
      <c r="F18" s="104"/>
      <c r="G18" s="105"/>
    </row>
    <row r="19" spans="1:7">
      <c r="A19" s="103"/>
      <c r="B19" s="108"/>
      <c r="C19" s="108"/>
      <c r="D19" s="104"/>
      <c r="E19" s="104"/>
      <c r="F19" s="98"/>
      <c r="G19" s="105"/>
    </row>
    <row r="20" spans="1:7">
      <c r="A20" s="110" t="s">
        <v>90</v>
      </c>
      <c r="B20" s="108"/>
      <c r="C20" s="108"/>
      <c r="D20" s="104"/>
      <c r="E20" s="104"/>
      <c r="F20" s="98"/>
      <c r="G20" s="105"/>
    </row>
    <row r="21" spans="1:7">
      <c r="A21" s="110"/>
      <c r="B21" s="108"/>
      <c r="C21" s="108"/>
      <c r="D21" s="104"/>
      <c r="E21" s="104"/>
      <c r="F21" s="98"/>
      <c r="G21" s="105"/>
    </row>
    <row r="22" spans="1:7">
      <c r="A22" s="229" t="s">
        <v>363</v>
      </c>
      <c r="B22" s="108">
        <v>44</v>
      </c>
      <c r="C22" s="108" t="s">
        <v>14</v>
      </c>
      <c r="D22" s="104">
        <v>250</v>
      </c>
      <c r="E22" s="104">
        <f>B22*D22</f>
        <v>11000</v>
      </c>
      <c r="F22" s="98"/>
      <c r="G22" s="105"/>
    </row>
    <row r="23" spans="1:7">
      <c r="A23" s="103" t="s">
        <v>163</v>
      </c>
      <c r="B23" s="108">
        <v>92</v>
      </c>
      <c r="C23" s="108" t="s">
        <v>14</v>
      </c>
      <c r="D23" s="104">
        <v>60</v>
      </c>
      <c r="E23" s="104">
        <f>B23*D23</f>
        <v>5520</v>
      </c>
      <c r="F23" s="98"/>
      <c r="G23" s="105"/>
    </row>
    <row r="24" spans="1:7">
      <c r="A24" s="103" t="s">
        <v>164</v>
      </c>
      <c r="B24" s="108">
        <v>1</v>
      </c>
      <c r="C24" s="108" t="s">
        <v>1</v>
      </c>
      <c r="D24" s="104">
        <v>450</v>
      </c>
      <c r="E24" s="104">
        <f>B24*D24</f>
        <v>450</v>
      </c>
      <c r="F24" s="98"/>
      <c r="G24" s="105"/>
    </row>
    <row r="25" spans="1:7">
      <c r="A25" s="103"/>
      <c r="B25" s="108"/>
      <c r="C25" s="108"/>
      <c r="D25" s="104"/>
      <c r="E25" s="107">
        <f>SUM(E22:E24)</f>
        <v>16970</v>
      </c>
      <c r="F25" s="98"/>
      <c r="G25" s="105"/>
    </row>
    <row r="26" spans="1:7">
      <c r="A26" s="103"/>
      <c r="B26" s="108"/>
      <c r="C26" s="108"/>
      <c r="D26" s="104"/>
      <c r="E26" s="104"/>
      <c r="F26" s="114">
        <f>E25</f>
        <v>16970</v>
      </c>
      <c r="G26" s="105">
        <f>F26</f>
        <v>16970</v>
      </c>
    </row>
    <row r="27" spans="1:7">
      <c r="A27" s="103"/>
      <c r="B27" s="108"/>
      <c r="C27" s="108"/>
      <c r="D27" s="104"/>
      <c r="E27" s="104"/>
      <c r="F27" s="98"/>
      <c r="G27" s="105"/>
    </row>
    <row r="28" spans="1:7">
      <c r="A28" s="103" t="s">
        <v>165</v>
      </c>
      <c r="B28" s="108">
        <v>1</v>
      </c>
      <c r="C28" s="108" t="s">
        <v>81</v>
      </c>
      <c r="D28" s="104">
        <v>1000</v>
      </c>
      <c r="E28" s="104">
        <f>B28*D28</f>
        <v>1000</v>
      </c>
      <c r="F28" s="98"/>
      <c r="G28" s="105"/>
    </row>
    <row r="29" spans="1:7">
      <c r="A29" s="103"/>
      <c r="B29" s="108"/>
      <c r="C29" s="108"/>
      <c r="D29" s="104"/>
      <c r="E29" s="107">
        <f>SUM(E28)</f>
        <v>1000</v>
      </c>
      <c r="F29" s="98"/>
      <c r="G29" s="105"/>
    </row>
    <row r="30" spans="1:7">
      <c r="A30" s="103"/>
      <c r="B30" s="108"/>
      <c r="C30" s="108"/>
      <c r="D30" s="104"/>
      <c r="E30" s="104"/>
      <c r="F30" s="114">
        <f>E29</f>
        <v>1000</v>
      </c>
      <c r="G30" s="105">
        <f>F30</f>
        <v>1000</v>
      </c>
    </row>
    <row r="31" spans="1:7">
      <c r="A31" s="103"/>
      <c r="B31" s="108"/>
      <c r="C31" s="108"/>
      <c r="D31" s="104"/>
      <c r="E31" s="104"/>
      <c r="F31" s="98"/>
      <c r="G31" s="105"/>
    </row>
    <row r="32" spans="1:7">
      <c r="A32" s="103" t="s">
        <v>166</v>
      </c>
      <c r="B32" s="108"/>
      <c r="C32" s="108" t="s">
        <v>1</v>
      </c>
      <c r="D32" s="104">
        <v>2500</v>
      </c>
      <c r="E32" s="104">
        <f>B32*D32</f>
        <v>0</v>
      </c>
      <c r="F32" s="98"/>
      <c r="G32" s="105"/>
    </row>
    <row r="33" spans="1:7">
      <c r="A33" s="103"/>
      <c r="B33" s="108"/>
      <c r="C33" s="108"/>
      <c r="D33" s="104"/>
      <c r="E33" s="104"/>
      <c r="F33" s="98"/>
      <c r="G33" s="105"/>
    </row>
    <row r="34" spans="1:7">
      <c r="A34" s="103" t="s">
        <v>167</v>
      </c>
      <c r="B34" s="108"/>
      <c r="C34" s="108" t="s">
        <v>1</v>
      </c>
      <c r="D34" s="104">
        <v>75</v>
      </c>
      <c r="E34" s="104">
        <f>B34*D34</f>
        <v>0</v>
      </c>
      <c r="F34" s="98"/>
      <c r="G34" s="105"/>
    </row>
    <row r="35" spans="1:7">
      <c r="A35" s="103"/>
      <c r="B35" s="108"/>
      <c r="C35" s="108"/>
      <c r="D35" s="104"/>
      <c r="E35" s="104"/>
      <c r="F35" s="98"/>
      <c r="G35" s="105"/>
    </row>
    <row r="36" spans="1:7">
      <c r="A36" s="103" t="s">
        <v>168</v>
      </c>
      <c r="B36" s="108"/>
      <c r="C36" s="108" t="s">
        <v>1</v>
      </c>
      <c r="D36" s="104">
        <v>250</v>
      </c>
      <c r="E36" s="104">
        <f>B36*D36</f>
        <v>0</v>
      </c>
      <c r="F36" s="98"/>
      <c r="G36" s="105"/>
    </row>
    <row r="37" spans="1:7">
      <c r="A37" s="103"/>
      <c r="B37" s="108"/>
      <c r="C37" s="108"/>
      <c r="D37" s="104"/>
      <c r="E37" s="104"/>
      <c r="F37" s="98"/>
      <c r="G37" s="105"/>
    </row>
    <row r="38" spans="1:7">
      <c r="A38" s="103" t="s">
        <v>292</v>
      </c>
      <c r="B38" s="108"/>
      <c r="C38" s="108" t="s">
        <v>1</v>
      </c>
      <c r="D38" s="104">
        <v>750</v>
      </c>
      <c r="E38" s="104">
        <f>B38*D38</f>
        <v>0</v>
      </c>
      <c r="F38" s="98"/>
      <c r="G38" s="105"/>
    </row>
    <row r="39" spans="1:7">
      <c r="A39" s="103"/>
      <c r="B39" s="108"/>
      <c r="C39" s="108"/>
      <c r="D39" s="104"/>
      <c r="E39" s="104"/>
      <c r="F39" s="98"/>
      <c r="G39" s="105"/>
    </row>
    <row r="40" spans="1:7">
      <c r="A40" s="103" t="s">
        <v>169</v>
      </c>
      <c r="B40" s="108"/>
      <c r="C40" s="108" t="s">
        <v>1</v>
      </c>
      <c r="D40" s="104">
        <v>48</v>
      </c>
      <c r="E40" s="104">
        <f>B40*D40</f>
        <v>0</v>
      </c>
      <c r="F40" s="98"/>
      <c r="G40" s="105"/>
    </row>
    <row r="41" spans="1:7">
      <c r="A41" s="103"/>
      <c r="B41" s="108"/>
      <c r="C41" s="108"/>
      <c r="D41" s="104"/>
      <c r="E41" s="104"/>
      <c r="F41" s="98"/>
      <c r="G41" s="105"/>
    </row>
    <row r="42" spans="1:7">
      <c r="A42" s="103" t="s">
        <v>170</v>
      </c>
      <c r="B42" s="108"/>
      <c r="C42" s="108" t="s">
        <v>1</v>
      </c>
      <c r="D42" s="104">
        <v>25</v>
      </c>
      <c r="E42" s="104">
        <f>B42*D42</f>
        <v>0</v>
      </c>
      <c r="F42" s="98"/>
      <c r="G42" s="105"/>
    </row>
    <row r="43" spans="1:7">
      <c r="A43" s="103"/>
      <c r="B43" s="108"/>
      <c r="C43" s="108"/>
      <c r="D43" s="104"/>
      <c r="E43" s="104"/>
      <c r="F43" s="98"/>
      <c r="G43" s="105"/>
    </row>
    <row r="44" spans="1:7">
      <c r="A44" s="152" t="s">
        <v>321</v>
      </c>
      <c r="B44" s="108"/>
      <c r="C44" s="108" t="s">
        <v>1</v>
      </c>
      <c r="D44" s="104">
        <v>45</v>
      </c>
      <c r="E44" s="104">
        <f>B44*D44</f>
        <v>0</v>
      </c>
      <c r="F44" s="98"/>
      <c r="G44" s="105"/>
    </row>
    <row r="45" spans="1:7">
      <c r="A45" s="103"/>
      <c r="B45" s="108"/>
      <c r="C45" s="108"/>
      <c r="D45" s="104"/>
      <c r="E45" s="107">
        <f>SUM(E32:E44)</f>
        <v>0</v>
      </c>
      <c r="F45" s="100"/>
      <c r="G45" s="105"/>
    </row>
    <row r="46" spans="1:7">
      <c r="A46" s="103"/>
      <c r="B46" s="108"/>
      <c r="C46" s="108"/>
      <c r="D46" s="104"/>
      <c r="E46" s="104"/>
      <c r="F46" s="98">
        <f>E45</f>
        <v>0</v>
      </c>
      <c r="G46" s="105">
        <f>F46</f>
        <v>0</v>
      </c>
    </row>
    <row r="47" spans="1:7">
      <c r="A47" s="103"/>
      <c r="B47" s="108"/>
      <c r="C47" s="108"/>
      <c r="D47" s="104"/>
      <c r="E47" s="104"/>
      <c r="F47" s="98"/>
      <c r="G47" s="105"/>
    </row>
    <row r="48" spans="1:7">
      <c r="A48" s="103" t="s">
        <v>316</v>
      </c>
      <c r="B48" s="108">
        <v>1</v>
      </c>
      <c r="C48" s="108" t="s">
        <v>81</v>
      </c>
      <c r="D48" s="104">
        <v>5000</v>
      </c>
      <c r="E48" s="104">
        <f>B48*D48</f>
        <v>5000</v>
      </c>
      <c r="F48" s="98"/>
      <c r="G48" s="105"/>
    </row>
    <row r="49" spans="1:7">
      <c r="A49" s="103"/>
      <c r="B49" s="108"/>
      <c r="C49" s="108"/>
      <c r="D49" s="104"/>
      <c r="E49" s="107">
        <f>SUM(E48)</f>
        <v>5000</v>
      </c>
      <c r="F49" s="98"/>
      <c r="G49" s="105"/>
    </row>
    <row r="50" spans="1:7">
      <c r="A50" s="103"/>
      <c r="B50" s="108"/>
      <c r="C50" s="108"/>
      <c r="D50" s="104"/>
      <c r="E50" s="104"/>
      <c r="F50" s="114">
        <f>E49</f>
        <v>5000</v>
      </c>
      <c r="G50" s="105">
        <f>F50</f>
        <v>5000</v>
      </c>
    </row>
    <row r="51" spans="1:7" ht="15" thickBot="1">
      <c r="A51" s="103"/>
      <c r="B51" s="108"/>
      <c r="C51" s="108"/>
      <c r="D51" s="104"/>
      <c r="E51" s="104"/>
      <c r="F51" s="98"/>
      <c r="G51" s="105"/>
    </row>
    <row r="52" spans="1:7" ht="15.5" thickTop="1" thickBot="1">
      <c r="A52" s="103"/>
      <c r="B52" s="108"/>
      <c r="C52" s="108"/>
      <c r="D52" s="104"/>
      <c r="E52" s="104"/>
      <c r="F52" s="102" t="s">
        <v>63</v>
      </c>
      <c r="G52" s="121">
        <f>SUM(G10:G51)</f>
        <v>35570</v>
      </c>
    </row>
    <row r="53" spans="1:7" ht="15" thickTop="1">
      <c r="A53" s="101"/>
      <c r="B53" s="120"/>
      <c r="C53" s="120"/>
      <c r="D53" s="119"/>
      <c r="E53" s="119"/>
      <c r="F53" s="100"/>
      <c r="G53" s="99"/>
    </row>
    <row r="54" spans="1:7">
      <c r="B54" s="108"/>
      <c r="C54" s="108"/>
      <c r="D54" s="117"/>
      <c r="E54" s="117"/>
    </row>
    <row r="55" spans="1:7">
      <c r="B55" s="108"/>
      <c r="C55" s="108"/>
      <c r="D55" s="117"/>
      <c r="E55" s="117"/>
    </row>
    <row r="56" spans="1:7">
      <c r="B56" s="108"/>
      <c r="C56" s="108"/>
      <c r="D56" s="117"/>
      <c r="E56" s="117"/>
    </row>
    <row r="57" spans="1:7">
      <c r="B57" s="108"/>
      <c r="C57" s="108"/>
      <c r="D57" s="117"/>
      <c r="E57" s="117"/>
    </row>
    <row r="58" spans="1:7">
      <c r="B58" s="108"/>
      <c r="C58" s="108"/>
      <c r="D58" s="117"/>
      <c r="E58" s="117"/>
    </row>
    <row r="59" spans="1:7">
      <c r="B59" s="108"/>
      <c r="C59" s="108"/>
      <c r="D59" s="117"/>
      <c r="E59" s="117"/>
    </row>
  </sheetData>
  <pageMargins left="0.75" right="0.75" top="1" bottom="1" header="0.3" footer="0.3"/>
  <pageSetup paperSize="9" scale="71"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94051-27AF-0A43-A10B-93D448C5A424}">
  <dimension ref="A1:G51"/>
  <sheetViews>
    <sheetView view="pageBreakPreview" topLeftCell="A6" zoomScale="110" zoomScaleNormal="100" zoomScaleSheetLayoutView="110" workbookViewId="0">
      <selection activeCell="K37" sqref="K37"/>
    </sheetView>
  </sheetViews>
  <sheetFormatPr defaultColWidth="8.81640625" defaultRowHeight="14.5"/>
  <cols>
    <col min="1" max="1" width="31.453125" style="96" customWidth="1"/>
    <col min="2" max="2" width="6.453125" style="96" customWidth="1"/>
    <col min="3" max="3" width="5.36328125" style="96" customWidth="1"/>
    <col min="4" max="4" width="11.36328125" style="96" customWidth="1"/>
    <col min="5" max="5" width="14.6328125" style="97" customWidth="1"/>
    <col min="6" max="6" width="16.36328125" style="97" customWidth="1"/>
    <col min="7" max="7" width="14.453125" style="96" customWidth="1"/>
    <col min="8" max="16384" width="8.81640625" style="96"/>
  </cols>
  <sheetData>
    <row r="1" spans="1:7">
      <c r="A1" s="116"/>
      <c r="B1" s="115"/>
      <c r="C1" s="115"/>
      <c r="D1" s="115"/>
      <c r="E1" s="114"/>
      <c r="F1" s="126"/>
    </row>
    <row r="2" spans="1:7">
      <c r="A2" s="113"/>
      <c r="E2" s="98"/>
      <c r="F2" s="105"/>
    </row>
    <row r="3" spans="1:7">
      <c r="A3" s="112" t="s">
        <v>311</v>
      </c>
      <c r="E3" s="98"/>
      <c r="F3" s="105"/>
    </row>
    <row r="4" spans="1:7">
      <c r="A4" s="110"/>
      <c r="E4" s="98"/>
      <c r="F4" s="105"/>
    </row>
    <row r="5" spans="1:7">
      <c r="A5" s="110"/>
      <c r="E5" s="98"/>
      <c r="F5" s="105"/>
    </row>
    <row r="6" spans="1:7">
      <c r="A6" s="111" t="s">
        <v>310</v>
      </c>
      <c r="B6" s="133"/>
      <c r="C6" s="133"/>
      <c r="D6" s="144"/>
      <c r="E6" s="123"/>
      <c r="F6" s="105"/>
    </row>
    <row r="7" spans="1:7" ht="29">
      <c r="A7" s="134" t="s">
        <v>309</v>
      </c>
      <c r="B7" s="133"/>
      <c r="C7" s="133"/>
      <c r="D7" s="144"/>
      <c r="E7" s="123"/>
      <c r="F7" s="105"/>
    </row>
    <row r="8" spans="1:7">
      <c r="A8" s="103" t="s">
        <v>308</v>
      </c>
      <c r="B8" s="133">
        <v>1</v>
      </c>
      <c r="C8" s="133" t="s">
        <v>1</v>
      </c>
      <c r="D8" s="144">
        <v>1200</v>
      </c>
      <c r="E8" s="139">
        <f t="shared" ref="E8:E12" si="0">D8*B8</f>
        <v>1200</v>
      </c>
      <c r="F8" s="105"/>
    </row>
    <row r="9" spans="1:7">
      <c r="A9" s="103" t="s">
        <v>307</v>
      </c>
      <c r="B9" s="133">
        <v>1</v>
      </c>
      <c r="C9" s="133" t="s">
        <v>1</v>
      </c>
      <c r="D9" s="144">
        <v>950</v>
      </c>
      <c r="E9" s="139">
        <f t="shared" si="0"/>
        <v>950</v>
      </c>
      <c r="F9" s="105"/>
    </row>
    <row r="10" spans="1:7">
      <c r="A10" s="103" t="s">
        <v>306</v>
      </c>
      <c r="B10" s="133">
        <v>1</v>
      </c>
      <c r="C10" s="133" t="s">
        <v>1</v>
      </c>
      <c r="D10" s="144">
        <v>1500</v>
      </c>
      <c r="E10" s="139">
        <f t="shared" si="0"/>
        <v>1500</v>
      </c>
      <c r="F10" s="106"/>
    </row>
    <row r="11" spans="1:7">
      <c r="A11" s="103" t="s">
        <v>305</v>
      </c>
      <c r="B11" s="133">
        <v>1</v>
      </c>
      <c r="C11" s="133" t="s">
        <v>1</v>
      </c>
      <c r="D11" s="144">
        <v>0</v>
      </c>
      <c r="E11" s="139">
        <f t="shared" si="0"/>
        <v>0</v>
      </c>
      <c r="F11" s="106"/>
      <c r="G11" s="128"/>
    </row>
    <row r="12" spans="1:7">
      <c r="A12" s="103" t="s">
        <v>304</v>
      </c>
      <c r="B12" s="133">
        <v>1</v>
      </c>
      <c r="C12" s="133" t="s">
        <v>1</v>
      </c>
      <c r="D12" s="132"/>
      <c r="E12" s="139">
        <f t="shared" si="0"/>
        <v>0</v>
      </c>
      <c r="F12" s="105"/>
    </row>
    <row r="13" spans="1:7">
      <c r="A13" s="143" t="s">
        <v>293</v>
      </c>
      <c r="B13" s="142"/>
      <c r="C13" s="142" t="s">
        <v>27</v>
      </c>
      <c r="D13" s="242"/>
      <c r="E13" s="139">
        <f>D13*B13</f>
        <v>0</v>
      </c>
      <c r="F13" s="105"/>
    </row>
    <row r="14" spans="1:7">
      <c r="A14" s="143" t="s">
        <v>303</v>
      </c>
      <c r="B14" s="142"/>
      <c r="C14" s="142"/>
      <c r="D14" s="141"/>
      <c r="E14" s="139">
        <f>(E8+E9+E10+E11+E12+E13)*5/100</f>
        <v>182.5</v>
      </c>
      <c r="F14" s="105"/>
    </row>
    <row r="15" spans="1:7">
      <c r="A15" s="131" t="s">
        <v>302</v>
      </c>
      <c r="B15" s="138"/>
      <c r="C15" s="137"/>
      <c r="D15" s="136"/>
      <c r="E15" s="140">
        <f>SUM(E8:E14)</f>
        <v>3832.5</v>
      </c>
      <c r="F15" s="106">
        <f>E15</f>
        <v>3832.5</v>
      </c>
    </row>
    <row r="16" spans="1:7">
      <c r="A16" s="131"/>
      <c r="B16" s="138"/>
      <c r="C16" s="137"/>
      <c r="D16" s="136"/>
      <c r="E16" s="135"/>
      <c r="F16" s="106"/>
    </row>
    <row r="17" spans="1:7">
      <c r="A17" s="131" t="s">
        <v>301</v>
      </c>
      <c r="B17" s="138">
        <v>1</v>
      </c>
      <c r="C17" s="137" t="s">
        <v>1</v>
      </c>
      <c r="D17" s="136"/>
      <c r="E17" s="139">
        <f>D17*B17</f>
        <v>0</v>
      </c>
      <c r="F17" s="106">
        <f>E17</f>
        <v>0</v>
      </c>
    </row>
    <row r="18" spans="1:7">
      <c r="A18" s="131"/>
      <c r="B18" s="138"/>
      <c r="C18" s="137"/>
      <c r="D18" s="136"/>
      <c r="E18" s="135"/>
      <c r="F18" s="106"/>
    </row>
    <row r="19" spans="1:7">
      <c r="A19" s="131"/>
      <c r="B19" s="133"/>
      <c r="C19" s="133"/>
      <c r="D19" s="132"/>
      <c r="E19" s="124"/>
      <c r="F19" s="106"/>
    </row>
    <row r="20" spans="1:7">
      <c r="A20" s="134" t="s">
        <v>300</v>
      </c>
      <c r="B20" s="133"/>
      <c r="C20" s="133"/>
      <c r="D20" s="132"/>
      <c r="E20" s="124"/>
      <c r="F20" s="106"/>
    </row>
    <row r="21" spans="1:7">
      <c r="A21" s="134"/>
      <c r="B21" s="133"/>
      <c r="C21" s="133"/>
      <c r="D21" s="132"/>
      <c r="E21" s="124"/>
      <c r="F21" s="106"/>
      <c r="G21" s="128"/>
    </row>
    <row r="22" spans="1:7">
      <c r="A22" s="131" t="s">
        <v>299</v>
      </c>
      <c r="B22" s="133"/>
      <c r="C22" s="133" t="s">
        <v>27</v>
      </c>
      <c r="D22" s="132">
        <v>1150</v>
      </c>
      <c r="E22" s="124">
        <f>D22*B22</f>
        <v>0</v>
      </c>
      <c r="F22" s="106"/>
      <c r="G22" s="128"/>
    </row>
    <row r="23" spans="1:7" ht="29">
      <c r="A23" s="131" t="s">
        <v>298</v>
      </c>
      <c r="B23" s="133"/>
      <c r="C23" s="133" t="s">
        <v>14</v>
      </c>
      <c r="D23" s="132">
        <v>45</v>
      </c>
      <c r="E23" s="104">
        <f>D23*B23</f>
        <v>0</v>
      </c>
      <c r="F23" s="106"/>
      <c r="G23" s="128"/>
    </row>
    <row r="24" spans="1:7">
      <c r="A24" s="110"/>
      <c r="B24" s="108"/>
      <c r="C24" s="108"/>
      <c r="D24" s="127"/>
      <c r="E24" s="107">
        <f>SUM(E22:E23)</f>
        <v>0</v>
      </c>
      <c r="F24" s="106">
        <f>E24</f>
        <v>0</v>
      </c>
      <c r="G24" s="128"/>
    </row>
    <row r="25" spans="1:7">
      <c r="A25" s="103"/>
      <c r="B25" s="108"/>
      <c r="C25" s="108"/>
      <c r="D25" s="127"/>
      <c r="E25" s="104"/>
      <c r="F25" s="106"/>
      <c r="G25" s="128"/>
    </row>
    <row r="26" spans="1:7">
      <c r="A26" s="110" t="s">
        <v>297</v>
      </c>
      <c r="B26" s="108"/>
      <c r="C26" s="108"/>
      <c r="D26" s="127"/>
      <c r="E26" s="104"/>
      <c r="F26" s="106"/>
      <c r="G26" s="128"/>
    </row>
    <row r="27" spans="1:7">
      <c r="A27" s="103"/>
      <c r="B27" s="108"/>
      <c r="C27" s="108"/>
      <c r="D27" s="127"/>
      <c r="E27" s="104"/>
      <c r="F27" s="106"/>
      <c r="G27" s="128"/>
    </row>
    <row r="28" spans="1:7">
      <c r="A28" s="103" t="s">
        <v>296</v>
      </c>
      <c r="B28" s="108">
        <v>25</v>
      </c>
      <c r="C28" s="133" t="s">
        <v>14</v>
      </c>
      <c r="D28" s="132">
        <v>35</v>
      </c>
      <c r="E28" s="104">
        <f>D28*B28</f>
        <v>875</v>
      </c>
      <c r="F28" s="106"/>
      <c r="G28" s="128"/>
    </row>
    <row r="29" spans="1:7">
      <c r="A29" s="103"/>
      <c r="B29" s="108"/>
      <c r="C29" s="108"/>
      <c r="D29" s="127"/>
      <c r="E29" s="104"/>
      <c r="F29" s="106"/>
      <c r="G29" s="128"/>
    </row>
    <row r="30" spans="1:7">
      <c r="A30" s="103" t="s">
        <v>295</v>
      </c>
      <c r="B30" s="108">
        <v>25</v>
      </c>
      <c r="C30" s="133" t="s">
        <v>14</v>
      </c>
      <c r="D30" s="132">
        <v>40</v>
      </c>
      <c r="E30" s="104">
        <f>D30*B30</f>
        <v>1000</v>
      </c>
      <c r="F30" s="106"/>
      <c r="G30" s="128"/>
    </row>
    <row r="31" spans="1:7">
      <c r="A31" s="103" t="s">
        <v>294</v>
      </c>
      <c r="B31" s="108">
        <v>25</v>
      </c>
      <c r="C31" s="133" t="s">
        <v>14</v>
      </c>
      <c r="D31" s="132">
        <v>40</v>
      </c>
      <c r="E31" s="104">
        <f>D31*B31</f>
        <v>1000</v>
      </c>
      <c r="F31" s="106"/>
      <c r="G31" s="128"/>
    </row>
    <row r="32" spans="1:7">
      <c r="A32" s="103"/>
      <c r="B32" s="108"/>
      <c r="C32" s="108"/>
      <c r="D32" s="127"/>
      <c r="E32" s="107">
        <f>SUM(E28:E31)</f>
        <v>2875</v>
      </c>
      <c r="F32" s="106">
        <f>E32</f>
        <v>2875</v>
      </c>
      <c r="G32" s="128"/>
    </row>
    <row r="33" spans="1:7">
      <c r="A33" s="103"/>
      <c r="B33" s="108"/>
      <c r="C33" s="108"/>
      <c r="D33" s="127"/>
      <c r="E33" s="104"/>
      <c r="F33" s="106"/>
      <c r="G33" s="128"/>
    </row>
    <row r="34" spans="1:7">
      <c r="A34" s="103"/>
      <c r="B34" s="108"/>
      <c r="C34" s="108"/>
      <c r="D34" s="127"/>
      <c r="E34" s="104"/>
      <c r="F34" s="106"/>
      <c r="G34" s="128"/>
    </row>
    <row r="35" spans="1:7">
      <c r="A35" s="103"/>
      <c r="B35" s="108"/>
      <c r="C35" s="108"/>
      <c r="D35" s="127"/>
      <c r="E35" s="104"/>
      <c r="F35" s="106"/>
      <c r="G35" s="128"/>
    </row>
    <row r="36" spans="1:7">
      <c r="A36" s="103" t="s">
        <v>317</v>
      </c>
      <c r="B36" s="108"/>
      <c r="C36" s="108" t="s">
        <v>81</v>
      </c>
      <c r="D36" s="127"/>
      <c r="E36" s="104">
        <f>D36*B36</f>
        <v>0</v>
      </c>
      <c r="F36" s="106">
        <f>E36</f>
        <v>0</v>
      </c>
      <c r="G36" s="128"/>
    </row>
    <row r="37" spans="1:7">
      <c r="A37" s="103"/>
      <c r="B37" s="108"/>
      <c r="C37" s="108"/>
      <c r="D37" s="127"/>
      <c r="E37" s="104"/>
      <c r="F37" s="106"/>
      <c r="G37" s="128"/>
    </row>
    <row r="38" spans="1:7">
      <c r="A38" s="103"/>
      <c r="B38" s="108"/>
      <c r="C38" s="108"/>
      <c r="D38" s="127"/>
      <c r="E38" s="104"/>
      <c r="F38" s="106"/>
      <c r="G38" s="128"/>
    </row>
    <row r="39" spans="1:7">
      <c r="A39" s="103"/>
      <c r="B39" s="108"/>
      <c r="C39" s="108"/>
      <c r="D39" s="127"/>
      <c r="E39" s="104"/>
      <c r="F39" s="106"/>
      <c r="G39" s="128"/>
    </row>
    <row r="40" spans="1:7" ht="15" thickBot="1">
      <c r="A40" s="103"/>
      <c r="B40" s="108"/>
      <c r="C40" s="108"/>
      <c r="D40" s="127"/>
      <c r="E40" s="102" t="s">
        <v>63</v>
      </c>
      <c r="F40" s="130">
        <f>SUM(F15:F39)</f>
        <v>6707.5</v>
      </c>
      <c r="G40" s="128"/>
    </row>
    <row r="41" spans="1:7" ht="15" thickTop="1">
      <c r="A41" s="101"/>
      <c r="B41" s="120"/>
      <c r="C41" s="120"/>
      <c r="D41" s="129"/>
      <c r="E41" s="100"/>
      <c r="F41" s="99"/>
      <c r="G41" s="128"/>
    </row>
    <row r="42" spans="1:7">
      <c r="B42" s="108"/>
      <c r="C42" s="108"/>
      <c r="D42" s="127"/>
      <c r="E42" s="98"/>
      <c r="G42" s="128"/>
    </row>
    <row r="43" spans="1:7">
      <c r="B43" s="108"/>
      <c r="C43" s="108"/>
      <c r="D43" s="127"/>
      <c r="E43" s="117"/>
    </row>
    <row r="44" spans="1:7">
      <c r="B44" s="108"/>
      <c r="C44" s="108"/>
      <c r="D44" s="127"/>
      <c r="E44" s="117"/>
      <c r="G44" s="128"/>
    </row>
    <row r="45" spans="1:7">
      <c r="B45" s="108"/>
      <c r="C45" s="108"/>
      <c r="D45" s="127"/>
      <c r="E45" s="117"/>
    </row>
    <row r="46" spans="1:7">
      <c r="B46" s="108"/>
      <c r="C46" s="108"/>
      <c r="D46" s="127"/>
      <c r="E46" s="117"/>
    </row>
    <row r="47" spans="1:7">
      <c r="B47" s="108"/>
      <c r="C47" s="108"/>
      <c r="D47" s="127"/>
      <c r="E47" s="117"/>
    </row>
    <row r="48" spans="1:7">
      <c r="B48" s="108"/>
      <c r="C48" s="108"/>
      <c r="D48" s="127"/>
      <c r="E48" s="117"/>
    </row>
    <row r="49" spans="2:5">
      <c r="B49" s="108"/>
      <c r="C49" s="108"/>
      <c r="D49" s="127"/>
      <c r="E49" s="117"/>
    </row>
    <row r="50" spans="2:5">
      <c r="B50" s="108"/>
      <c r="C50" s="108"/>
      <c r="D50" s="127"/>
      <c r="E50" s="117"/>
    </row>
    <row r="51" spans="2:5">
      <c r="B51" s="108"/>
      <c r="C51" s="108"/>
      <c r="D51" s="108"/>
      <c r="E51" s="117"/>
    </row>
  </sheetData>
  <pageMargins left="0.7" right="0.7" top="0.75" bottom="0.75" header="0" footer="0"/>
  <pageSetup paperSize="9" scale="51" orientation="portrait" r:id="rId1"/>
  <headerFooter>
    <oddHeader>&amp;C000000DWELLINGS  SUMMARY</oddHeader>
  </headerFooter>
  <colBreaks count="1" manualBreakCount="1">
    <brk id="6"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9FB0A-3970-4FEE-95EF-F21AEAB8D303}">
  <sheetPr>
    <tabColor rgb="FFFFC000"/>
    <pageSetUpPr fitToPage="1"/>
  </sheetPr>
  <dimension ref="A1:O151"/>
  <sheetViews>
    <sheetView tabSelected="1" view="pageBreakPreview" topLeftCell="A106" zoomScale="121" zoomScaleNormal="120" zoomScaleSheetLayoutView="121" workbookViewId="0">
      <selection activeCell="D145" sqref="D145"/>
    </sheetView>
  </sheetViews>
  <sheetFormatPr defaultColWidth="8.81640625" defaultRowHeight="14"/>
  <cols>
    <col min="1" max="1" width="37.1796875" style="474" customWidth="1"/>
    <col min="2" max="3" width="8.81640625" style="474"/>
    <col min="4" max="4" width="10.81640625" style="488" customWidth="1"/>
    <col min="5" max="5" width="17.453125" style="488" customWidth="1"/>
    <col min="6" max="6" width="7.36328125" style="488" customWidth="1"/>
    <col min="7" max="7" width="14.453125" style="488" customWidth="1"/>
    <col min="8" max="8" width="8.81640625" style="474"/>
    <col min="9" max="9" width="8.81640625" style="475"/>
    <col min="10" max="10" width="10.453125" style="474" customWidth="1"/>
    <col min="11" max="13" width="9.81640625" style="474" customWidth="1"/>
    <col min="14" max="16384" width="8.81640625" style="474"/>
  </cols>
  <sheetData>
    <row r="1" spans="1:15">
      <c r="A1" s="470"/>
      <c r="B1" s="471"/>
      <c r="C1" s="471"/>
      <c r="D1" s="472"/>
      <c r="E1" s="472"/>
      <c r="F1" s="472"/>
      <c r="G1" s="473"/>
    </row>
    <row r="2" spans="1:15">
      <c r="A2" s="476"/>
      <c r="D2" s="477"/>
      <c r="E2" s="477"/>
      <c r="F2" s="477"/>
      <c r="G2" s="478"/>
    </row>
    <row r="3" spans="1:15">
      <c r="A3" s="479" t="s">
        <v>132</v>
      </c>
      <c r="D3" s="477"/>
      <c r="E3" s="477"/>
      <c r="F3" s="477"/>
      <c r="G3" s="478"/>
    </row>
    <row r="4" spans="1:15" ht="42">
      <c r="A4" s="480"/>
      <c r="D4" s="477"/>
      <c r="E4" s="477"/>
      <c r="F4" s="477"/>
      <c r="G4" s="478"/>
      <c r="I4" s="481"/>
      <c r="J4" s="482" t="s">
        <v>439</v>
      </c>
      <c r="K4" s="483" t="s">
        <v>488</v>
      </c>
      <c r="L4" s="483" t="s">
        <v>489</v>
      </c>
      <c r="M4" s="484" t="s">
        <v>490</v>
      </c>
      <c r="N4" s="485"/>
      <c r="O4" s="485"/>
    </row>
    <row r="5" spans="1:15">
      <c r="A5" s="486"/>
      <c r="D5" s="477"/>
      <c r="E5" s="477"/>
      <c r="F5" s="487"/>
      <c r="G5" s="478"/>
      <c r="I5" s="481"/>
      <c r="J5" s="482" t="s">
        <v>434</v>
      </c>
      <c r="K5" s="655">
        <f>(351-331)/331</f>
        <v>6.0422960725075532E-2</v>
      </c>
      <c r="L5" s="483">
        <v>0.94</v>
      </c>
      <c r="M5" s="482"/>
      <c r="N5" s="485"/>
      <c r="O5" s="485"/>
    </row>
    <row r="6" spans="1:15" ht="14.5">
      <c r="A6" s="480"/>
      <c r="D6" s="477"/>
      <c r="E6" s="477"/>
      <c r="G6" s="665" t="s">
        <v>93</v>
      </c>
      <c r="I6" s="489" t="s">
        <v>435</v>
      </c>
      <c r="J6" s="490" t="s">
        <v>436</v>
      </c>
      <c r="K6" s="490"/>
      <c r="L6" s="490"/>
      <c r="M6" s="490"/>
      <c r="N6" s="485"/>
      <c r="O6" s="485" t="s">
        <v>438</v>
      </c>
    </row>
    <row r="7" spans="1:15">
      <c r="A7" s="480"/>
      <c r="D7" s="477"/>
      <c r="E7" s="477"/>
      <c r="F7" s="477"/>
      <c r="G7" s="478"/>
    </row>
    <row r="8" spans="1:15">
      <c r="A8" s="480" t="s">
        <v>134</v>
      </c>
      <c r="D8" s="477"/>
      <c r="E8" s="477"/>
      <c r="F8" s="477"/>
      <c r="G8" s="478"/>
    </row>
    <row r="9" spans="1:15">
      <c r="A9" s="486"/>
      <c r="D9" s="477"/>
      <c r="E9" s="477"/>
      <c r="F9" s="477"/>
      <c r="G9" s="478"/>
    </row>
    <row r="10" spans="1:15">
      <c r="A10" s="486" t="s">
        <v>135</v>
      </c>
      <c r="B10" s="491">
        <v>694</v>
      </c>
      <c r="C10" s="491" t="s">
        <v>18</v>
      </c>
      <c r="D10" s="475">
        <f>M10</f>
        <v>1.1363492447129906</v>
      </c>
      <c r="E10" s="492">
        <f t="shared" ref="E10:E19" si="0">B10*D10</f>
        <v>788.6263758308155</v>
      </c>
      <c r="F10" s="477"/>
      <c r="G10" s="478"/>
      <c r="I10" s="475">
        <v>1.1399999999999999</v>
      </c>
      <c r="J10" s="474">
        <v>235</v>
      </c>
      <c r="K10" s="483">
        <f>(I10*$K$5)+I10</f>
        <v>1.2088821752265859</v>
      </c>
      <c r="L10" s="483">
        <f>K10*$L$5</f>
        <v>1.1363492447129906</v>
      </c>
      <c r="M10" s="483">
        <f>L10</f>
        <v>1.1363492447129906</v>
      </c>
    </row>
    <row r="11" spans="1:15">
      <c r="A11" s="486" t="s">
        <v>136</v>
      </c>
      <c r="B11" s="493">
        <f>B10*0.5</f>
        <v>347</v>
      </c>
      <c r="C11" s="491" t="s">
        <v>87</v>
      </c>
      <c r="D11" s="475">
        <f t="shared" ref="D11:D18" si="1">M11</f>
        <v>1.1164132930513595</v>
      </c>
      <c r="E11" s="492">
        <f t="shared" si="0"/>
        <v>387.39541268882175</v>
      </c>
      <c r="F11" s="477"/>
      <c r="G11" s="478"/>
      <c r="I11" s="475">
        <v>1.1200000000000001</v>
      </c>
      <c r="J11" s="474">
        <v>235</v>
      </c>
      <c r="K11" s="483">
        <f t="shared" ref="K11:K18" si="2">(I11*$K$5)+I11</f>
        <v>1.1876737160120847</v>
      </c>
      <c r="L11" s="483">
        <f t="shared" ref="L11:L18" si="3">K11*$L$5</f>
        <v>1.1164132930513595</v>
      </c>
      <c r="M11" s="483">
        <f t="shared" ref="M11:M18" si="4">L11</f>
        <v>1.1164132930513595</v>
      </c>
      <c r="O11" s="474" t="s">
        <v>476</v>
      </c>
    </row>
    <row r="12" spans="1:15">
      <c r="A12" s="486" t="s">
        <v>97</v>
      </c>
      <c r="B12" s="493">
        <f>B11</f>
        <v>347</v>
      </c>
      <c r="C12" s="491" t="s">
        <v>87</v>
      </c>
      <c r="D12" s="475">
        <f t="shared" si="1"/>
        <v>30.820981268882171</v>
      </c>
      <c r="E12" s="492">
        <f t="shared" si="0"/>
        <v>10694.880500302113</v>
      </c>
      <c r="F12" s="477"/>
      <c r="G12" s="478"/>
      <c r="I12" s="475">
        <v>30.92</v>
      </c>
      <c r="J12" s="474">
        <v>242</v>
      </c>
      <c r="K12" s="483">
        <f t="shared" si="2"/>
        <v>32.788277945619335</v>
      </c>
      <c r="L12" s="483">
        <f t="shared" si="3"/>
        <v>30.820981268882171</v>
      </c>
      <c r="M12" s="483">
        <f t="shared" si="4"/>
        <v>30.820981268882171</v>
      </c>
    </row>
    <row r="13" spans="1:15">
      <c r="A13" s="486" t="s">
        <v>98</v>
      </c>
      <c r="B13" s="493">
        <f>B10</f>
        <v>694</v>
      </c>
      <c r="C13" s="491" t="s">
        <v>18</v>
      </c>
      <c r="D13" s="475">
        <f t="shared" si="1"/>
        <v>0.58811057401812683</v>
      </c>
      <c r="E13" s="492">
        <f t="shared" si="0"/>
        <v>408.14873836858004</v>
      </c>
      <c r="F13" s="477"/>
      <c r="G13" s="478"/>
      <c r="I13" s="475">
        <v>0.59</v>
      </c>
      <c r="J13" s="474">
        <v>242</v>
      </c>
      <c r="K13" s="483">
        <f t="shared" si="2"/>
        <v>0.6256495468277945</v>
      </c>
      <c r="L13" s="483">
        <f t="shared" si="3"/>
        <v>0.58811057401812683</v>
      </c>
      <c r="M13" s="483">
        <f t="shared" si="4"/>
        <v>0.58811057401812683</v>
      </c>
    </row>
    <row r="14" spans="1:15">
      <c r="A14" s="486" t="s">
        <v>137</v>
      </c>
      <c r="B14" s="493">
        <f>B13</f>
        <v>694</v>
      </c>
      <c r="C14" s="491" t="s">
        <v>18</v>
      </c>
      <c r="D14" s="475">
        <f t="shared" si="1"/>
        <v>19.965855589123869</v>
      </c>
      <c r="E14" s="492">
        <f t="shared" si="0"/>
        <v>13856.303778851965</v>
      </c>
      <c r="F14" s="477"/>
      <c r="G14" s="478"/>
      <c r="I14" s="475">
        <v>20.03</v>
      </c>
      <c r="J14" s="474">
        <v>623</v>
      </c>
      <c r="K14" s="483">
        <f t="shared" si="2"/>
        <v>21.240271903323265</v>
      </c>
      <c r="L14" s="483">
        <f t="shared" si="3"/>
        <v>19.965855589123869</v>
      </c>
      <c r="M14" s="483">
        <f t="shared" si="4"/>
        <v>19.965855589123869</v>
      </c>
      <c r="O14" s="474" t="s">
        <v>479</v>
      </c>
    </row>
    <row r="15" spans="1:15">
      <c r="A15" s="486" t="s">
        <v>138</v>
      </c>
      <c r="B15" s="493">
        <f>B14*0.15</f>
        <v>104.1</v>
      </c>
      <c r="C15" s="491" t="s">
        <v>87</v>
      </c>
      <c r="D15" s="475">
        <f t="shared" si="1"/>
        <v>41.925306344410878</v>
      </c>
      <c r="E15" s="492">
        <f t="shared" si="0"/>
        <v>4364.4243904531722</v>
      </c>
      <c r="F15" s="477"/>
      <c r="G15" s="478"/>
      <c r="I15" s="475">
        <v>42.06</v>
      </c>
      <c r="J15" s="474">
        <v>243</v>
      </c>
      <c r="K15" s="483">
        <f t="shared" si="2"/>
        <v>44.601389728096677</v>
      </c>
      <c r="L15" s="483">
        <f t="shared" si="3"/>
        <v>41.925306344410878</v>
      </c>
      <c r="M15" s="483">
        <f t="shared" si="4"/>
        <v>41.925306344410878</v>
      </c>
      <c r="O15" s="474" t="s">
        <v>481</v>
      </c>
    </row>
    <row r="16" spans="1:15">
      <c r="A16" s="486" t="s">
        <v>139</v>
      </c>
      <c r="B16" s="493">
        <f>B10-B17</f>
        <v>533</v>
      </c>
      <c r="C16" s="491" t="s">
        <v>18</v>
      </c>
      <c r="D16" s="475">
        <f t="shared" si="1"/>
        <v>12.20080241691843</v>
      </c>
      <c r="E16" s="492">
        <f t="shared" si="0"/>
        <v>6503.0276882175231</v>
      </c>
      <c r="F16" s="477"/>
      <c r="G16" s="478"/>
      <c r="I16" s="475">
        <v>12.24</v>
      </c>
      <c r="J16" s="474">
        <v>623</v>
      </c>
      <c r="K16" s="483">
        <f t="shared" si="2"/>
        <v>12.979577039274925</v>
      </c>
      <c r="L16" s="483">
        <f t="shared" si="3"/>
        <v>12.20080241691843</v>
      </c>
      <c r="M16" s="483">
        <f t="shared" si="4"/>
        <v>12.20080241691843</v>
      </c>
      <c r="O16" s="474" t="s">
        <v>480</v>
      </c>
    </row>
    <row r="17" spans="1:15">
      <c r="A17" s="486" t="s">
        <v>482</v>
      </c>
      <c r="B17" s="493">
        <v>161</v>
      </c>
      <c r="C17" s="491" t="s">
        <v>18</v>
      </c>
      <c r="D17" s="475">
        <f t="shared" si="1"/>
        <v>45.194802416918435</v>
      </c>
      <c r="E17" s="492">
        <f t="shared" si="0"/>
        <v>7276.3631891238683</v>
      </c>
      <c r="F17" s="477"/>
      <c r="G17" s="478"/>
      <c r="I17" s="475">
        <v>45.34</v>
      </c>
      <c r="J17" s="474">
        <v>627</v>
      </c>
      <c r="K17" s="483">
        <f t="shared" si="2"/>
        <v>48.07957703927493</v>
      </c>
      <c r="L17" s="483">
        <f t="shared" si="3"/>
        <v>45.194802416918435</v>
      </c>
      <c r="M17" s="483">
        <f t="shared" si="4"/>
        <v>45.194802416918435</v>
      </c>
      <c r="O17" s="474" t="s">
        <v>485</v>
      </c>
    </row>
    <row r="18" spans="1:15">
      <c r="A18" s="486" t="s">
        <v>141</v>
      </c>
      <c r="B18" s="493">
        <v>249</v>
      </c>
      <c r="C18" s="491" t="s">
        <v>14</v>
      </c>
      <c r="D18" s="475">
        <f t="shared" si="1"/>
        <v>30.96053293051359</v>
      </c>
      <c r="E18" s="492">
        <f t="shared" si="0"/>
        <v>7709.1726996978841</v>
      </c>
      <c r="F18" s="477"/>
      <c r="G18" s="478"/>
      <c r="I18" s="475">
        <v>31.06</v>
      </c>
      <c r="J18" s="474">
        <v>620</v>
      </c>
      <c r="K18" s="483">
        <f t="shared" si="2"/>
        <v>32.936737160120842</v>
      </c>
      <c r="L18" s="483">
        <f t="shared" si="3"/>
        <v>30.96053293051359</v>
      </c>
      <c r="M18" s="483">
        <f t="shared" si="4"/>
        <v>30.96053293051359</v>
      </c>
      <c r="O18" s="474" t="s">
        <v>477</v>
      </c>
    </row>
    <row r="19" spans="1:15">
      <c r="A19" s="486" t="s">
        <v>420</v>
      </c>
      <c r="B19" s="491">
        <v>5</v>
      </c>
      <c r="C19" s="491" t="s">
        <v>1</v>
      </c>
      <c r="D19" s="494">
        <v>1000</v>
      </c>
      <c r="E19" s="492">
        <f t="shared" si="0"/>
        <v>5000</v>
      </c>
      <c r="F19" s="477"/>
      <c r="G19" s="478"/>
    </row>
    <row r="20" spans="1:15">
      <c r="A20" s="486"/>
      <c r="B20" s="491"/>
      <c r="C20" s="491"/>
      <c r="D20" s="492"/>
      <c r="E20" s="495">
        <f>SUM(E10:E19)</f>
        <v>56988.342773534743</v>
      </c>
      <c r="F20" s="492"/>
      <c r="G20" s="478"/>
    </row>
    <row r="21" spans="1:15">
      <c r="A21" s="486" t="s">
        <v>143</v>
      </c>
      <c r="B21" s="491"/>
      <c r="C21" s="491"/>
      <c r="D21" s="492"/>
      <c r="E21" s="492"/>
      <c r="F21" s="492"/>
      <c r="G21" s="478">
        <f>E20</f>
        <v>56988.342773534743</v>
      </c>
    </row>
    <row r="22" spans="1:15">
      <c r="A22" s="486"/>
      <c r="B22" s="491"/>
      <c r="C22" s="493"/>
      <c r="D22" s="492"/>
      <c r="E22" s="492"/>
      <c r="F22" s="477"/>
      <c r="G22" s="478"/>
    </row>
    <row r="23" spans="1:15">
      <c r="A23" s="486"/>
      <c r="B23" s="491"/>
      <c r="C23" s="491"/>
      <c r="D23" s="492"/>
      <c r="E23" s="492"/>
      <c r="F23" s="477"/>
      <c r="G23" s="478"/>
    </row>
    <row r="24" spans="1:15">
      <c r="A24" s="480" t="s">
        <v>88</v>
      </c>
      <c r="B24" s="491"/>
      <c r="C24" s="491"/>
      <c r="D24" s="492"/>
      <c r="E24" s="492"/>
      <c r="F24" s="477"/>
      <c r="G24" s="478"/>
    </row>
    <row r="25" spans="1:15">
      <c r="A25" s="486"/>
      <c r="B25" s="491"/>
      <c r="C25" s="491"/>
      <c r="D25" s="492"/>
      <c r="E25" s="492"/>
      <c r="F25" s="477"/>
      <c r="G25" s="478"/>
    </row>
    <row r="26" spans="1:15">
      <c r="A26" s="486" t="s">
        <v>135</v>
      </c>
      <c r="B26" s="491">
        <v>228</v>
      </c>
      <c r="C26" s="491" t="s">
        <v>18</v>
      </c>
      <c r="D26" s="475">
        <f t="shared" ref="D26:D32" si="5">M26</f>
        <v>1.1363492447129906</v>
      </c>
      <c r="E26" s="492">
        <f t="shared" ref="E26:E33" si="6">B26*D26</f>
        <v>259.08762779456185</v>
      </c>
      <c r="F26" s="477"/>
      <c r="G26" s="478"/>
      <c r="I26" s="475">
        <v>1.1399999999999999</v>
      </c>
      <c r="J26" s="474">
        <v>235</v>
      </c>
      <c r="K26" s="483">
        <f t="shared" ref="K26:K32" si="7">(I26*$K$5)+I26</f>
        <v>1.2088821752265859</v>
      </c>
      <c r="L26" s="483">
        <f t="shared" ref="L26:L32" si="8">K26*$L$5</f>
        <v>1.1363492447129906</v>
      </c>
      <c r="M26" s="483">
        <f t="shared" ref="M26:M32" si="9">L26</f>
        <v>1.1363492447129906</v>
      </c>
    </row>
    <row r="27" spans="1:15">
      <c r="A27" s="486" t="s">
        <v>147</v>
      </c>
      <c r="B27" s="491">
        <f>B26*0.25</f>
        <v>57</v>
      </c>
      <c r="C27" s="491" t="s">
        <v>87</v>
      </c>
      <c r="D27" s="475">
        <f t="shared" si="5"/>
        <v>1.1164132930513595</v>
      </c>
      <c r="E27" s="492">
        <f t="shared" si="6"/>
        <v>63.635557703927489</v>
      </c>
      <c r="F27" s="477"/>
      <c r="G27" s="478"/>
      <c r="I27" s="475">
        <v>1.1200000000000001</v>
      </c>
      <c r="J27" s="474">
        <v>235</v>
      </c>
      <c r="K27" s="483">
        <f t="shared" si="7"/>
        <v>1.1876737160120847</v>
      </c>
      <c r="L27" s="483">
        <f t="shared" si="8"/>
        <v>1.1164132930513595</v>
      </c>
      <c r="M27" s="483">
        <f t="shared" si="9"/>
        <v>1.1164132930513595</v>
      </c>
    </row>
    <row r="28" spans="1:15">
      <c r="A28" s="486" t="s">
        <v>97</v>
      </c>
      <c r="B28" s="491">
        <f>B27</f>
        <v>57</v>
      </c>
      <c r="C28" s="491" t="s">
        <v>87</v>
      </c>
      <c r="D28" s="475">
        <f t="shared" si="5"/>
        <v>30.820981268882171</v>
      </c>
      <c r="E28" s="492">
        <f t="shared" si="6"/>
        <v>1756.7959323262837</v>
      </c>
      <c r="F28" s="477"/>
      <c r="G28" s="478"/>
      <c r="I28" s="475">
        <v>30.92</v>
      </c>
      <c r="J28" s="474">
        <v>242</v>
      </c>
      <c r="K28" s="483">
        <f t="shared" si="7"/>
        <v>32.788277945619335</v>
      </c>
      <c r="L28" s="483">
        <f t="shared" si="8"/>
        <v>30.820981268882171</v>
      </c>
      <c r="M28" s="483">
        <f t="shared" si="9"/>
        <v>30.820981268882171</v>
      </c>
    </row>
    <row r="29" spans="1:15">
      <c r="A29" s="486" t="s">
        <v>98</v>
      </c>
      <c r="B29" s="491">
        <f>B26</f>
        <v>228</v>
      </c>
      <c r="C29" s="491" t="s">
        <v>18</v>
      </c>
      <c r="D29" s="475">
        <f t="shared" si="5"/>
        <v>0.58811057401812683</v>
      </c>
      <c r="E29" s="492">
        <f t="shared" si="6"/>
        <v>134.08921087613291</v>
      </c>
      <c r="F29" s="477"/>
      <c r="G29" s="478"/>
      <c r="I29" s="475">
        <v>0.59</v>
      </c>
      <c r="J29" s="474">
        <v>242</v>
      </c>
      <c r="K29" s="483">
        <f t="shared" si="7"/>
        <v>0.6256495468277945</v>
      </c>
      <c r="L29" s="483">
        <f t="shared" si="8"/>
        <v>0.58811057401812683</v>
      </c>
      <c r="M29" s="483">
        <f t="shared" si="9"/>
        <v>0.58811057401812683</v>
      </c>
    </row>
    <row r="30" spans="1:15">
      <c r="A30" s="486" t="s">
        <v>137</v>
      </c>
      <c r="B30" s="491">
        <f>B26</f>
        <v>228</v>
      </c>
      <c r="C30" s="491" t="s">
        <v>18</v>
      </c>
      <c r="D30" s="475">
        <f t="shared" si="5"/>
        <v>19.965855589123869</v>
      </c>
      <c r="E30" s="492">
        <f t="shared" si="6"/>
        <v>4552.2150743202419</v>
      </c>
      <c r="F30" s="477"/>
      <c r="G30" s="478"/>
      <c r="I30" s="475">
        <v>20.03</v>
      </c>
      <c r="J30" s="474">
        <v>623</v>
      </c>
      <c r="K30" s="483">
        <f t="shared" si="7"/>
        <v>21.240271903323265</v>
      </c>
      <c r="L30" s="483">
        <f t="shared" si="8"/>
        <v>19.965855589123869</v>
      </c>
      <c r="M30" s="483">
        <f t="shared" si="9"/>
        <v>19.965855589123869</v>
      </c>
      <c r="O30" s="474" t="s">
        <v>479</v>
      </c>
    </row>
    <row r="31" spans="1:15">
      <c r="A31" s="486" t="s">
        <v>138</v>
      </c>
      <c r="B31" s="491">
        <f>B30*0.1</f>
        <v>22.8</v>
      </c>
      <c r="C31" s="491" t="s">
        <v>87</v>
      </c>
      <c r="D31" s="475">
        <f t="shared" si="5"/>
        <v>41.925306344410878</v>
      </c>
      <c r="E31" s="492">
        <f t="shared" si="6"/>
        <v>955.89698465256799</v>
      </c>
      <c r="F31" s="477"/>
      <c r="G31" s="478"/>
      <c r="I31" s="475">
        <v>42.06</v>
      </c>
      <c r="J31" s="474">
        <v>243</v>
      </c>
      <c r="K31" s="483">
        <f t="shared" si="7"/>
        <v>44.601389728096677</v>
      </c>
      <c r="L31" s="483">
        <f t="shared" si="8"/>
        <v>41.925306344410878</v>
      </c>
      <c r="M31" s="483">
        <f t="shared" si="9"/>
        <v>41.925306344410878</v>
      </c>
      <c r="O31" s="474" t="s">
        <v>481</v>
      </c>
    </row>
    <row r="32" spans="1:15">
      <c r="A32" s="486" t="s">
        <v>139</v>
      </c>
      <c r="B32" s="491">
        <f>B31</f>
        <v>22.8</v>
      </c>
      <c r="C32" s="491" t="s">
        <v>18</v>
      </c>
      <c r="D32" s="475">
        <f t="shared" si="5"/>
        <v>12.20080241691843</v>
      </c>
      <c r="E32" s="492">
        <f t="shared" si="6"/>
        <v>278.17829510574023</v>
      </c>
      <c r="F32" s="477"/>
      <c r="G32" s="478"/>
      <c r="I32" s="475">
        <v>12.24</v>
      </c>
      <c r="J32" s="474">
        <v>623</v>
      </c>
      <c r="K32" s="483">
        <f t="shared" si="7"/>
        <v>12.979577039274925</v>
      </c>
      <c r="L32" s="483">
        <f t="shared" si="8"/>
        <v>12.20080241691843</v>
      </c>
      <c r="M32" s="483">
        <f t="shared" si="9"/>
        <v>12.20080241691843</v>
      </c>
      <c r="O32" s="474" t="s">
        <v>480</v>
      </c>
    </row>
    <row r="33" spans="1:15">
      <c r="A33" s="486" t="s">
        <v>141</v>
      </c>
      <c r="B33" s="491"/>
      <c r="C33" s="491" t="s">
        <v>14</v>
      </c>
      <c r="D33" s="475"/>
      <c r="E33" s="492">
        <f t="shared" si="6"/>
        <v>0</v>
      </c>
      <c r="F33" s="477"/>
      <c r="G33" s="478"/>
    </row>
    <row r="34" spans="1:15">
      <c r="A34" s="486"/>
      <c r="B34" s="491"/>
      <c r="C34" s="491"/>
      <c r="D34" s="475"/>
      <c r="E34" s="495">
        <f>SUM(E26:E33)</f>
        <v>7999.8986827794561</v>
      </c>
      <c r="F34" s="492"/>
      <c r="G34" s="478"/>
    </row>
    <row r="35" spans="1:15">
      <c r="A35" s="486" t="s">
        <v>149</v>
      </c>
      <c r="B35" s="491"/>
      <c r="C35" s="491"/>
      <c r="D35" s="475"/>
      <c r="E35" s="492"/>
      <c r="F35" s="492"/>
      <c r="G35" s="478">
        <f>E34</f>
        <v>7999.8986827794561</v>
      </c>
    </row>
    <row r="36" spans="1:15">
      <c r="A36" s="486"/>
      <c r="B36" s="491"/>
      <c r="C36" s="491"/>
      <c r="D36" s="475"/>
      <c r="E36" s="492"/>
      <c r="F36" s="477"/>
      <c r="G36" s="478"/>
    </row>
    <row r="37" spans="1:15">
      <c r="A37" s="480" t="s">
        <v>416</v>
      </c>
      <c r="B37" s="491"/>
      <c r="C37" s="491"/>
      <c r="D37" s="475"/>
      <c r="E37" s="492"/>
      <c r="F37" s="477"/>
      <c r="G37" s="478"/>
    </row>
    <row r="38" spans="1:15">
      <c r="A38" s="486"/>
      <c r="B38" s="491"/>
      <c r="C38" s="491"/>
      <c r="D38" s="475"/>
      <c r="E38" s="492"/>
      <c r="F38" s="477"/>
      <c r="G38" s="478"/>
    </row>
    <row r="39" spans="1:15">
      <c r="A39" s="486" t="s">
        <v>135</v>
      </c>
      <c r="B39" s="491">
        <f>665+194</f>
        <v>859</v>
      </c>
      <c r="C39" s="491" t="s">
        <v>18</v>
      </c>
      <c r="D39" s="475">
        <f t="shared" ref="D39:D45" si="10">M39</f>
        <v>1.1363492447129906</v>
      </c>
      <c r="E39" s="492">
        <f t="shared" ref="E39:E45" si="11">B39*D39</f>
        <v>976.12400120845894</v>
      </c>
      <c r="F39" s="477"/>
      <c r="G39" s="478"/>
      <c r="I39" s="475">
        <v>1.1399999999999999</v>
      </c>
      <c r="J39" s="474">
        <v>235</v>
      </c>
      <c r="K39" s="483">
        <f t="shared" ref="K39:K45" si="12">(I39*$K$5)+I39</f>
        <v>1.2088821752265859</v>
      </c>
      <c r="L39" s="483">
        <f t="shared" ref="L39:L45" si="13">K39*$L$5</f>
        <v>1.1363492447129906</v>
      </c>
      <c r="M39" s="483">
        <f t="shared" ref="M39:M45" si="14">L39</f>
        <v>1.1363492447129906</v>
      </c>
    </row>
    <row r="40" spans="1:15">
      <c r="A40" s="486" t="s">
        <v>136</v>
      </c>
      <c r="B40" s="653">
        <f>B39*0.3</f>
        <v>257.7</v>
      </c>
      <c r="C40" s="491" t="s">
        <v>87</v>
      </c>
      <c r="D40" s="475">
        <f t="shared" si="10"/>
        <v>1.1164132930513595</v>
      </c>
      <c r="E40" s="492">
        <f t="shared" si="11"/>
        <v>287.6997056193353</v>
      </c>
      <c r="F40" s="477"/>
      <c r="G40" s="478"/>
      <c r="I40" s="475">
        <v>1.1200000000000001</v>
      </c>
      <c r="J40" s="474">
        <v>235</v>
      </c>
      <c r="K40" s="483">
        <f t="shared" si="12"/>
        <v>1.1876737160120847</v>
      </c>
      <c r="L40" s="483">
        <f t="shared" si="13"/>
        <v>1.1164132930513595</v>
      </c>
      <c r="M40" s="483">
        <f t="shared" si="14"/>
        <v>1.1164132930513595</v>
      </c>
    </row>
    <row r="41" spans="1:15">
      <c r="A41" s="486" t="s">
        <v>97</v>
      </c>
      <c r="B41" s="653">
        <f>B40</f>
        <v>257.7</v>
      </c>
      <c r="C41" s="491" t="s">
        <v>87</v>
      </c>
      <c r="D41" s="475">
        <f t="shared" si="10"/>
        <v>30.820981268882171</v>
      </c>
      <c r="E41" s="492">
        <f t="shared" si="11"/>
        <v>7942.5668729909348</v>
      </c>
      <c r="F41" s="477"/>
      <c r="G41" s="478"/>
      <c r="I41" s="475">
        <v>30.92</v>
      </c>
      <c r="J41" s="474">
        <v>242</v>
      </c>
      <c r="K41" s="483">
        <f t="shared" si="12"/>
        <v>32.788277945619335</v>
      </c>
      <c r="L41" s="483">
        <f t="shared" si="13"/>
        <v>30.820981268882171</v>
      </c>
      <c r="M41" s="483">
        <f t="shared" si="14"/>
        <v>30.820981268882171</v>
      </c>
    </row>
    <row r="42" spans="1:15">
      <c r="A42" s="486" t="s">
        <v>98</v>
      </c>
      <c r="B42" s="653">
        <f>B39</f>
        <v>859</v>
      </c>
      <c r="C42" s="491" t="s">
        <v>18</v>
      </c>
      <c r="D42" s="475">
        <f t="shared" si="10"/>
        <v>0.58811057401812683</v>
      </c>
      <c r="E42" s="492">
        <f t="shared" si="11"/>
        <v>505.18698308157093</v>
      </c>
      <c r="F42" s="477"/>
      <c r="G42" s="478"/>
      <c r="I42" s="475">
        <v>0.59</v>
      </c>
      <c r="J42" s="474">
        <v>242</v>
      </c>
      <c r="K42" s="483">
        <f t="shared" si="12"/>
        <v>0.6256495468277945</v>
      </c>
      <c r="L42" s="483">
        <f t="shared" si="13"/>
        <v>0.58811057401812683</v>
      </c>
      <c r="M42" s="483">
        <f t="shared" si="14"/>
        <v>0.58811057401812683</v>
      </c>
    </row>
    <row r="43" spans="1:15">
      <c r="A43" s="486" t="s">
        <v>152</v>
      </c>
      <c r="B43" s="653">
        <f>B42*0.15</f>
        <v>128.85</v>
      </c>
      <c r="C43" s="491" t="s">
        <v>87</v>
      </c>
      <c r="D43" s="475">
        <f t="shared" si="10"/>
        <v>41.925306344410878</v>
      </c>
      <c r="E43" s="492">
        <f t="shared" si="11"/>
        <v>5402.0757224773415</v>
      </c>
      <c r="F43" s="477"/>
      <c r="G43" s="478"/>
      <c r="I43" s="475">
        <v>42.06</v>
      </c>
      <c r="J43" s="474">
        <v>243</v>
      </c>
      <c r="K43" s="483">
        <f t="shared" si="12"/>
        <v>44.601389728096677</v>
      </c>
      <c r="L43" s="483">
        <f t="shared" si="13"/>
        <v>41.925306344410878</v>
      </c>
      <c r="M43" s="483">
        <f t="shared" si="14"/>
        <v>41.925306344410878</v>
      </c>
    </row>
    <row r="44" spans="1:15">
      <c r="A44" s="486" t="s">
        <v>484</v>
      </c>
      <c r="B44" s="653">
        <f>B39</f>
        <v>859</v>
      </c>
      <c r="C44" s="491" t="s">
        <v>18</v>
      </c>
      <c r="D44" s="475">
        <f t="shared" si="10"/>
        <v>53.248926888217525</v>
      </c>
      <c r="E44" s="492">
        <f t="shared" si="11"/>
        <v>45740.828196978851</v>
      </c>
      <c r="F44" s="477"/>
      <c r="G44" s="478"/>
      <c r="I44" s="475">
        <v>53.42</v>
      </c>
      <c r="J44" s="474">
        <v>626</v>
      </c>
      <c r="K44" s="483">
        <f t="shared" si="12"/>
        <v>56.647794561933537</v>
      </c>
      <c r="L44" s="483">
        <f t="shared" si="13"/>
        <v>53.248926888217525</v>
      </c>
      <c r="M44" s="483">
        <f t="shared" si="14"/>
        <v>53.248926888217525</v>
      </c>
    </row>
    <row r="45" spans="1:15">
      <c r="A45" s="486" t="s">
        <v>141</v>
      </c>
      <c r="B45" s="653">
        <f>115+38</f>
        <v>153</v>
      </c>
      <c r="C45" s="491" t="s">
        <v>14</v>
      </c>
      <c r="D45" s="475">
        <f t="shared" si="10"/>
        <v>16.606647734138974</v>
      </c>
      <c r="E45" s="492">
        <f t="shared" si="11"/>
        <v>2540.8171033232629</v>
      </c>
      <c r="F45" s="477"/>
      <c r="G45" s="478"/>
      <c r="I45" s="475">
        <v>16.66</v>
      </c>
      <c r="J45" s="474">
        <v>620</v>
      </c>
      <c r="K45" s="483">
        <f t="shared" si="12"/>
        <v>17.666646525679759</v>
      </c>
      <c r="L45" s="483">
        <f t="shared" si="13"/>
        <v>16.606647734138974</v>
      </c>
      <c r="M45" s="483">
        <f t="shared" si="14"/>
        <v>16.606647734138974</v>
      </c>
      <c r="O45" s="474" t="s">
        <v>478</v>
      </c>
    </row>
    <row r="46" spans="1:15">
      <c r="A46" s="486"/>
      <c r="B46" s="654"/>
      <c r="C46" s="491"/>
      <c r="D46" s="475"/>
      <c r="E46" s="492"/>
      <c r="F46" s="477"/>
      <c r="G46" s="478"/>
    </row>
    <row r="47" spans="1:15">
      <c r="A47" s="486" t="s">
        <v>417</v>
      </c>
      <c r="B47" s="491"/>
      <c r="C47" s="491"/>
      <c r="D47" s="475"/>
      <c r="E47" s="495">
        <f>SUM(E39:E46)</f>
        <v>63395.29858567976</v>
      </c>
      <c r="F47" s="477"/>
      <c r="G47" s="478">
        <f>E47</f>
        <v>63395.29858567976</v>
      </c>
    </row>
    <row r="48" spans="1:15">
      <c r="A48" s="486"/>
      <c r="B48" s="491"/>
      <c r="C48" s="491"/>
      <c r="D48" s="475"/>
      <c r="E48" s="492"/>
      <c r="F48" s="477"/>
      <c r="G48" s="478"/>
    </row>
    <row r="49" spans="1:13">
      <c r="A49" s="480" t="s">
        <v>89</v>
      </c>
      <c r="B49" s="491"/>
      <c r="C49" s="491"/>
      <c r="D49" s="475"/>
      <c r="E49" s="492"/>
      <c r="F49" s="477"/>
      <c r="G49" s="478"/>
    </row>
    <row r="50" spans="1:13">
      <c r="A50" s="486"/>
      <c r="B50" s="491"/>
      <c r="C50" s="491"/>
      <c r="D50" s="475"/>
      <c r="E50" s="492"/>
      <c r="F50" s="477"/>
      <c r="G50" s="478"/>
    </row>
    <row r="51" spans="1:13">
      <c r="A51" s="486" t="s">
        <v>135</v>
      </c>
      <c r="B51" s="491">
        <v>157</v>
      </c>
      <c r="C51" s="491" t="s">
        <v>18</v>
      </c>
      <c r="D51" s="475">
        <f t="shared" ref="D51:D56" si="15">M51</f>
        <v>1.1363492447129906</v>
      </c>
      <c r="E51" s="492">
        <f t="shared" ref="E51:E57" si="16">B51*D51</f>
        <v>178.40683141993952</v>
      </c>
      <c r="F51" s="477"/>
      <c r="G51" s="478"/>
      <c r="I51" s="475">
        <v>1.1399999999999999</v>
      </c>
      <c r="J51" s="474">
        <v>235</v>
      </c>
      <c r="K51" s="483">
        <f t="shared" ref="K51:K56" si="17">(I51*$K$5)+I51</f>
        <v>1.2088821752265859</v>
      </c>
      <c r="L51" s="483">
        <f t="shared" ref="L51:L56" si="18">K51*$L$5</f>
        <v>1.1363492447129906</v>
      </c>
      <c r="M51" s="483">
        <f t="shared" ref="M51:M56" si="19">L51</f>
        <v>1.1363492447129906</v>
      </c>
    </row>
    <row r="52" spans="1:13">
      <c r="A52" s="486" t="s">
        <v>136</v>
      </c>
      <c r="B52" s="653">
        <f>B51*0.3</f>
        <v>47.1</v>
      </c>
      <c r="C52" s="491" t="s">
        <v>87</v>
      </c>
      <c r="D52" s="475">
        <f t="shared" si="15"/>
        <v>1.1164132930513595</v>
      </c>
      <c r="E52" s="492">
        <f t="shared" si="16"/>
        <v>52.583066102719037</v>
      </c>
      <c r="F52" s="477"/>
      <c r="G52" s="478"/>
      <c r="I52" s="475">
        <v>1.1200000000000001</v>
      </c>
      <c r="J52" s="474">
        <v>235</v>
      </c>
      <c r="K52" s="483">
        <f t="shared" si="17"/>
        <v>1.1876737160120847</v>
      </c>
      <c r="L52" s="483">
        <f t="shared" si="18"/>
        <v>1.1164132930513595</v>
      </c>
      <c r="M52" s="483">
        <f t="shared" si="19"/>
        <v>1.1164132930513595</v>
      </c>
    </row>
    <row r="53" spans="1:13">
      <c r="A53" s="486" t="s">
        <v>97</v>
      </c>
      <c r="B53" s="653">
        <f>B52</f>
        <v>47.1</v>
      </c>
      <c r="C53" s="491" t="s">
        <v>87</v>
      </c>
      <c r="D53" s="475">
        <f t="shared" si="15"/>
        <v>30.820981268882171</v>
      </c>
      <c r="E53" s="492">
        <f t="shared" si="16"/>
        <v>1451.6682177643504</v>
      </c>
      <c r="F53" s="477"/>
      <c r="G53" s="478"/>
      <c r="I53" s="475">
        <v>30.92</v>
      </c>
      <c r="J53" s="474">
        <v>242</v>
      </c>
      <c r="K53" s="483">
        <f t="shared" si="17"/>
        <v>32.788277945619335</v>
      </c>
      <c r="L53" s="483">
        <f t="shared" si="18"/>
        <v>30.820981268882171</v>
      </c>
      <c r="M53" s="483">
        <f t="shared" si="19"/>
        <v>30.820981268882171</v>
      </c>
    </row>
    <row r="54" spans="1:13">
      <c r="A54" s="486" t="s">
        <v>98</v>
      </c>
      <c r="B54" s="653">
        <f>B51</f>
        <v>157</v>
      </c>
      <c r="C54" s="491" t="s">
        <v>18</v>
      </c>
      <c r="D54" s="475">
        <f t="shared" si="15"/>
        <v>0.58811057401812683</v>
      </c>
      <c r="E54" s="492">
        <f t="shared" si="16"/>
        <v>92.33336012084591</v>
      </c>
      <c r="F54" s="477"/>
      <c r="G54" s="478"/>
      <c r="I54" s="475">
        <v>0.59</v>
      </c>
      <c r="J54" s="474">
        <v>242</v>
      </c>
      <c r="K54" s="483">
        <f t="shared" si="17"/>
        <v>0.6256495468277945</v>
      </c>
      <c r="L54" s="483">
        <f t="shared" si="18"/>
        <v>0.58811057401812683</v>
      </c>
      <c r="M54" s="483">
        <f t="shared" si="19"/>
        <v>0.58811057401812683</v>
      </c>
    </row>
    <row r="55" spans="1:13">
      <c r="A55" s="486" t="s">
        <v>152</v>
      </c>
      <c r="B55" s="653">
        <f>B54*0.15</f>
        <v>23.55</v>
      </c>
      <c r="C55" s="491" t="s">
        <v>87</v>
      </c>
      <c r="D55" s="475">
        <f t="shared" si="15"/>
        <v>41.925306344410878</v>
      </c>
      <c r="E55" s="492">
        <f t="shared" si="16"/>
        <v>987.34096441087615</v>
      </c>
      <c r="F55" s="477"/>
      <c r="G55" s="478"/>
      <c r="I55" s="475">
        <v>42.06</v>
      </c>
      <c r="J55" s="474">
        <v>243</v>
      </c>
      <c r="K55" s="483">
        <f t="shared" si="17"/>
        <v>44.601389728096677</v>
      </c>
      <c r="L55" s="483">
        <f t="shared" si="18"/>
        <v>41.925306344410878</v>
      </c>
      <c r="M55" s="483">
        <f t="shared" si="19"/>
        <v>41.925306344410878</v>
      </c>
    </row>
    <row r="56" spans="1:13">
      <c r="A56" s="486" t="s">
        <v>484</v>
      </c>
      <c r="B56" s="653">
        <f>B51</f>
        <v>157</v>
      </c>
      <c r="C56" s="491" t="s">
        <v>18</v>
      </c>
      <c r="D56" s="475">
        <f t="shared" si="15"/>
        <v>53.248926888217525</v>
      </c>
      <c r="E56" s="492">
        <f t="shared" si="16"/>
        <v>8360.0815214501508</v>
      </c>
      <c r="F56" s="477"/>
      <c r="G56" s="478"/>
      <c r="I56" s="475">
        <v>53.42</v>
      </c>
      <c r="J56" s="474">
        <v>626</v>
      </c>
      <c r="K56" s="483">
        <f t="shared" si="17"/>
        <v>56.647794561933537</v>
      </c>
      <c r="L56" s="483">
        <f t="shared" si="18"/>
        <v>53.248926888217525</v>
      </c>
      <c r="M56" s="483">
        <f t="shared" si="19"/>
        <v>53.248926888217525</v>
      </c>
    </row>
    <row r="57" spans="1:13">
      <c r="A57" s="486" t="s">
        <v>153</v>
      </c>
      <c r="B57" s="653"/>
      <c r="C57" s="491" t="s">
        <v>14</v>
      </c>
      <c r="D57" s="494">
        <v>10</v>
      </c>
      <c r="E57" s="492">
        <f t="shared" si="16"/>
        <v>0</v>
      </c>
      <c r="F57" s="477"/>
      <c r="G57" s="478"/>
    </row>
    <row r="58" spans="1:13">
      <c r="A58" s="486"/>
      <c r="B58" s="654"/>
      <c r="C58" s="491"/>
      <c r="D58" s="492"/>
      <c r="E58" s="492"/>
      <c r="F58" s="477"/>
      <c r="G58" s="478"/>
    </row>
    <row r="59" spans="1:13">
      <c r="A59" s="486" t="s">
        <v>155</v>
      </c>
      <c r="B59" s="491"/>
      <c r="C59" s="491"/>
      <c r="D59" s="492"/>
      <c r="E59" s="495">
        <f>SUM(E51:E58)</f>
        <v>11122.413961268881</v>
      </c>
      <c r="F59" s="477"/>
      <c r="G59" s="478">
        <f>E59</f>
        <v>11122.413961268881</v>
      </c>
    </row>
    <row r="60" spans="1:13">
      <c r="A60" s="486"/>
      <c r="B60" s="491"/>
      <c r="C60" s="491"/>
      <c r="D60" s="492"/>
      <c r="E60" s="492"/>
      <c r="F60" s="477"/>
      <c r="G60" s="478"/>
    </row>
    <row r="61" spans="1:13">
      <c r="A61" s="480" t="s">
        <v>418</v>
      </c>
      <c r="B61" s="491"/>
      <c r="C61" s="491"/>
      <c r="D61" s="492"/>
      <c r="E61" s="492"/>
      <c r="F61" s="477"/>
      <c r="G61" s="478"/>
    </row>
    <row r="62" spans="1:13">
      <c r="A62" s="486"/>
      <c r="B62" s="491"/>
      <c r="C62" s="491"/>
      <c r="D62" s="492"/>
      <c r="E62" s="492"/>
      <c r="F62" s="477"/>
      <c r="G62" s="478"/>
    </row>
    <row r="63" spans="1:13">
      <c r="A63" s="486" t="s">
        <v>135</v>
      </c>
      <c r="B63" s="491">
        <v>776</v>
      </c>
      <c r="C63" s="491" t="s">
        <v>18</v>
      </c>
      <c r="D63" s="475">
        <f t="shared" ref="D63:D68" si="20">M63</f>
        <v>1.1363492447129906</v>
      </c>
      <c r="E63" s="492">
        <f t="shared" ref="E63:E68" si="21">B63*D63</f>
        <v>881.80701389728074</v>
      </c>
      <c r="F63" s="477"/>
      <c r="G63" s="478"/>
      <c r="I63" s="475">
        <v>1.1399999999999999</v>
      </c>
      <c r="J63" s="474">
        <v>235</v>
      </c>
      <c r="K63" s="483">
        <f t="shared" ref="K63:K68" si="22">(I63*$K$5)+I63</f>
        <v>1.2088821752265859</v>
      </c>
      <c r="L63" s="483">
        <f t="shared" ref="L63:L68" si="23">K63*$L$5</f>
        <v>1.1363492447129906</v>
      </c>
      <c r="M63" s="483">
        <f t="shared" ref="M63:M68" si="24">L63</f>
        <v>1.1363492447129906</v>
      </c>
    </row>
    <row r="64" spans="1:13">
      <c r="A64" s="486" t="s">
        <v>136</v>
      </c>
      <c r="B64" s="491">
        <f>B63*0.15</f>
        <v>116.39999999999999</v>
      </c>
      <c r="C64" s="491" t="s">
        <v>87</v>
      </c>
      <c r="D64" s="475">
        <f t="shared" si="20"/>
        <v>1.1164132930513595</v>
      </c>
      <c r="E64" s="492">
        <f t="shared" si="21"/>
        <v>129.95050731117823</v>
      </c>
      <c r="F64" s="477"/>
      <c r="G64" s="478"/>
      <c r="I64" s="475">
        <v>1.1200000000000001</v>
      </c>
      <c r="J64" s="474">
        <v>235</v>
      </c>
      <c r="K64" s="483">
        <f t="shared" si="22"/>
        <v>1.1876737160120847</v>
      </c>
      <c r="L64" s="483">
        <f t="shared" si="23"/>
        <v>1.1164132930513595</v>
      </c>
      <c r="M64" s="483">
        <f t="shared" si="24"/>
        <v>1.1164132930513595</v>
      </c>
    </row>
    <row r="65" spans="1:15">
      <c r="A65" s="486" t="s">
        <v>97</v>
      </c>
      <c r="B65" s="491">
        <f>B64</f>
        <v>116.39999999999999</v>
      </c>
      <c r="C65" s="491" t="s">
        <v>87</v>
      </c>
      <c r="D65" s="475">
        <f t="shared" si="20"/>
        <v>30.820981268882171</v>
      </c>
      <c r="E65" s="492">
        <f t="shared" si="21"/>
        <v>3587.5622196978843</v>
      </c>
      <c r="F65" s="477"/>
      <c r="G65" s="478"/>
      <c r="I65" s="475">
        <v>30.92</v>
      </c>
      <c r="J65" s="474">
        <v>242</v>
      </c>
      <c r="K65" s="483">
        <f t="shared" si="22"/>
        <v>32.788277945619335</v>
      </c>
      <c r="L65" s="483">
        <f t="shared" si="23"/>
        <v>30.820981268882171</v>
      </c>
      <c r="M65" s="483">
        <f t="shared" si="24"/>
        <v>30.820981268882171</v>
      </c>
    </row>
    <row r="66" spans="1:15">
      <c r="A66" s="486" t="s">
        <v>98</v>
      </c>
      <c r="B66" s="491">
        <f>B63</f>
        <v>776</v>
      </c>
      <c r="C66" s="491" t="s">
        <v>18</v>
      </c>
      <c r="D66" s="475">
        <f t="shared" si="20"/>
        <v>0.58811057401812683</v>
      </c>
      <c r="E66" s="492">
        <f t="shared" si="21"/>
        <v>456.37380543806643</v>
      </c>
      <c r="F66" s="477"/>
      <c r="G66" s="478"/>
      <c r="I66" s="475">
        <v>0.59</v>
      </c>
      <c r="J66" s="474">
        <v>242</v>
      </c>
      <c r="K66" s="483">
        <f t="shared" si="22"/>
        <v>0.6256495468277945</v>
      </c>
      <c r="L66" s="483">
        <f t="shared" si="23"/>
        <v>0.58811057401812683</v>
      </c>
      <c r="M66" s="483">
        <f t="shared" si="24"/>
        <v>0.58811057401812683</v>
      </c>
    </row>
    <row r="67" spans="1:15">
      <c r="A67" s="486" t="s">
        <v>152</v>
      </c>
      <c r="B67" s="491">
        <f>B66*0.15</f>
        <v>116.39999999999999</v>
      </c>
      <c r="C67" s="491" t="s">
        <v>87</v>
      </c>
      <c r="D67" s="475">
        <f t="shared" si="20"/>
        <v>41.925306344410878</v>
      </c>
      <c r="E67" s="492">
        <f t="shared" si="21"/>
        <v>4880.1056584894259</v>
      </c>
      <c r="F67" s="477"/>
      <c r="G67" s="478"/>
      <c r="I67" s="475">
        <v>42.06</v>
      </c>
      <c r="J67" s="474">
        <v>243</v>
      </c>
      <c r="K67" s="483">
        <f t="shared" si="22"/>
        <v>44.601389728096677</v>
      </c>
      <c r="L67" s="483">
        <f t="shared" si="23"/>
        <v>41.925306344410878</v>
      </c>
      <c r="M67" s="483">
        <f t="shared" si="24"/>
        <v>41.925306344410878</v>
      </c>
    </row>
    <row r="68" spans="1:15">
      <c r="A68" s="486" t="s">
        <v>158</v>
      </c>
      <c r="B68" s="491">
        <f>B63</f>
        <v>776</v>
      </c>
      <c r="C68" s="491" t="s">
        <v>18</v>
      </c>
      <c r="D68" s="475">
        <f t="shared" si="20"/>
        <v>90.030757703927492</v>
      </c>
      <c r="E68" s="492">
        <f t="shared" si="21"/>
        <v>69863.867978247727</v>
      </c>
      <c r="F68" s="477"/>
      <c r="G68" s="478"/>
      <c r="I68" s="475">
        <v>90.32</v>
      </c>
      <c r="J68" s="474">
        <v>628</v>
      </c>
      <c r="K68" s="483">
        <f t="shared" si="22"/>
        <v>95.777401812688822</v>
      </c>
      <c r="L68" s="483">
        <f t="shared" si="23"/>
        <v>90.030757703927492</v>
      </c>
      <c r="M68" s="483">
        <f t="shared" si="24"/>
        <v>90.030757703927492</v>
      </c>
      <c r="O68" s="474" t="s">
        <v>483</v>
      </c>
    </row>
    <row r="69" spans="1:15">
      <c r="A69" s="486"/>
      <c r="B69" s="491"/>
      <c r="C69" s="491"/>
      <c r="D69" s="475"/>
      <c r="E69" s="492"/>
      <c r="F69" s="477"/>
      <c r="G69" s="478"/>
    </row>
    <row r="70" spans="1:15">
      <c r="A70" s="486" t="s">
        <v>159</v>
      </c>
      <c r="B70" s="491"/>
      <c r="C70" s="491"/>
      <c r="D70" s="475"/>
      <c r="E70" s="495">
        <f>SUM(E63:E69)</f>
        <v>79799.667183081561</v>
      </c>
      <c r="F70" s="477"/>
      <c r="G70" s="478">
        <f>E70</f>
        <v>79799.667183081561</v>
      </c>
    </row>
    <row r="71" spans="1:15">
      <c r="A71" s="486"/>
      <c r="B71" s="491"/>
      <c r="C71" s="491"/>
      <c r="D71" s="475"/>
      <c r="E71" s="492"/>
      <c r="F71" s="477"/>
      <c r="G71" s="478"/>
    </row>
    <row r="72" spans="1:15">
      <c r="A72" s="480" t="s">
        <v>419</v>
      </c>
      <c r="B72" s="491"/>
      <c r="C72" s="491"/>
      <c r="D72" s="475"/>
      <c r="E72" s="492"/>
      <c r="F72" s="477"/>
      <c r="G72" s="478"/>
    </row>
    <row r="73" spans="1:15">
      <c r="A73" s="486"/>
      <c r="B73" s="491"/>
      <c r="C73" s="491"/>
      <c r="D73" s="475"/>
      <c r="E73" s="492"/>
      <c r="F73" s="477"/>
      <c r="G73" s="478"/>
    </row>
    <row r="74" spans="1:15">
      <c r="A74" s="486" t="s">
        <v>135</v>
      </c>
      <c r="B74" s="491">
        <v>124</v>
      </c>
      <c r="C74" s="491" t="s">
        <v>18</v>
      </c>
      <c r="D74" s="475">
        <f t="shared" ref="D74:D79" si="25">M74</f>
        <v>1.1363492447129906</v>
      </c>
      <c r="E74" s="492">
        <f t="shared" ref="E74:E79" si="26">B74*D74</f>
        <v>140.90730634441084</v>
      </c>
      <c r="F74" s="477"/>
      <c r="G74" s="478"/>
      <c r="I74" s="475">
        <v>1.1399999999999999</v>
      </c>
      <c r="J74" s="474">
        <v>235</v>
      </c>
      <c r="K74" s="483">
        <f t="shared" ref="K74:K79" si="27">(I74*$K$5)+I74</f>
        <v>1.2088821752265859</v>
      </c>
      <c r="L74" s="483">
        <f t="shared" ref="L74:L79" si="28">K74*$L$5</f>
        <v>1.1363492447129906</v>
      </c>
      <c r="M74" s="483">
        <f t="shared" ref="M74:M79" si="29">L74</f>
        <v>1.1363492447129906</v>
      </c>
    </row>
    <row r="75" spans="1:15">
      <c r="A75" s="486" t="s">
        <v>136</v>
      </c>
      <c r="B75" s="491">
        <f>B74*0.15</f>
        <v>18.599999999999998</v>
      </c>
      <c r="C75" s="491" t="s">
        <v>87</v>
      </c>
      <c r="D75" s="475">
        <f t="shared" si="25"/>
        <v>1.1164132930513595</v>
      </c>
      <c r="E75" s="492">
        <f t="shared" si="26"/>
        <v>20.765287250755286</v>
      </c>
      <c r="F75" s="477"/>
      <c r="G75" s="478"/>
      <c r="I75" s="475">
        <v>1.1200000000000001</v>
      </c>
      <c r="J75" s="474">
        <v>235</v>
      </c>
      <c r="K75" s="483">
        <f t="shared" si="27"/>
        <v>1.1876737160120847</v>
      </c>
      <c r="L75" s="483">
        <f t="shared" si="28"/>
        <v>1.1164132930513595</v>
      </c>
      <c r="M75" s="483">
        <f t="shared" si="29"/>
        <v>1.1164132930513595</v>
      </c>
    </row>
    <row r="76" spans="1:15">
      <c r="A76" s="486" t="s">
        <v>97</v>
      </c>
      <c r="B76" s="491">
        <f>B75</f>
        <v>18.599999999999998</v>
      </c>
      <c r="C76" s="491" t="s">
        <v>87</v>
      </c>
      <c r="D76" s="475">
        <f t="shared" si="25"/>
        <v>30.820981268882171</v>
      </c>
      <c r="E76" s="492">
        <f t="shared" si="26"/>
        <v>573.27025160120832</v>
      </c>
      <c r="F76" s="477"/>
      <c r="G76" s="478"/>
      <c r="I76" s="475">
        <v>30.92</v>
      </c>
      <c r="J76" s="474">
        <v>242</v>
      </c>
      <c r="K76" s="483">
        <f t="shared" si="27"/>
        <v>32.788277945619335</v>
      </c>
      <c r="L76" s="483">
        <f t="shared" si="28"/>
        <v>30.820981268882171</v>
      </c>
      <c r="M76" s="483">
        <f t="shared" si="29"/>
        <v>30.820981268882171</v>
      </c>
    </row>
    <row r="77" spans="1:15">
      <c r="A77" s="486" t="s">
        <v>98</v>
      </c>
      <c r="B77" s="491">
        <f>B74</f>
        <v>124</v>
      </c>
      <c r="C77" s="491" t="s">
        <v>18</v>
      </c>
      <c r="D77" s="475">
        <f t="shared" si="25"/>
        <v>0.58811057401812683</v>
      </c>
      <c r="E77" s="492">
        <f t="shared" si="26"/>
        <v>72.925711178247724</v>
      </c>
      <c r="F77" s="477"/>
      <c r="G77" s="478"/>
      <c r="I77" s="475">
        <v>0.59</v>
      </c>
      <c r="J77" s="474">
        <v>242</v>
      </c>
      <c r="K77" s="483">
        <f t="shared" si="27"/>
        <v>0.6256495468277945</v>
      </c>
      <c r="L77" s="483">
        <f t="shared" si="28"/>
        <v>0.58811057401812683</v>
      </c>
      <c r="M77" s="483">
        <f t="shared" si="29"/>
        <v>0.58811057401812683</v>
      </c>
    </row>
    <row r="78" spans="1:15">
      <c r="A78" s="486" t="s">
        <v>152</v>
      </c>
      <c r="B78" s="491">
        <f>B77*0.15</f>
        <v>18.599999999999998</v>
      </c>
      <c r="C78" s="491" t="s">
        <v>87</v>
      </c>
      <c r="D78" s="475">
        <f t="shared" si="25"/>
        <v>41.925306344410878</v>
      </c>
      <c r="E78" s="492">
        <f t="shared" si="26"/>
        <v>779.81069800604223</v>
      </c>
      <c r="F78" s="477"/>
      <c r="G78" s="478"/>
      <c r="I78" s="475">
        <v>42.06</v>
      </c>
      <c r="J78" s="474">
        <v>243</v>
      </c>
      <c r="K78" s="483">
        <f t="shared" si="27"/>
        <v>44.601389728096677</v>
      </c>
      <c r="L78" s="483">
        <f t="shared" si="28"/>
        <v>41.925306344410878</v>
      </c>
      <c r="M78" s="483">
        <f t="shared" si="29"/>
        <v>41.925306344410878</v>
      </c>
    </row>
    <row r="79" spans="1:15">
      <c r="A79" s="486" t="s">
        <v>158</v>
      </c>
      <c r="B79" s="491">
        <f>B74</f>
        <v>124</v>
      </c>
      <c r="C79" s="491" t="s">
        <v>18</v>
      </c>
      <c r="D79" s="475">
        <f t="shared" si="25"/>
        <v>90.030757703927492</v>
      </c>
      <c r="E79" s="492">
        <f t="shared" si="26"/>
        <v>11163.813955287009</v>
      </c>
      <c r="F79" s="477"/>
      <c r="G79" s="478"/>
      <c r="I79" s="475">
        <v>90.32</v>
      </c>
      <c r="J79" s="474">
        <v>628</v>
      </c>
      <c r="K79" s="483">
        <f t="shared" si="27"/>
        <v>95.777401812688822</v>
      </c>
      <c r="L79" s="483">
        <f t="shared" si="28"/>
        <v>90.030757703927492</v>
      </c>
      <c r="M79" s="483">
        <f t="shared" si="29"/>
        <v>90.030757703927492</v>
      </c>
      <c r="O79" s="474" t="s">
        <v>483</v>
      </c>
    </row>
    <row r="80" spans="1:15">
      <c r="A80" s="486"/>
      <c r="B80" s="491"/>
      <c r="C80" s="491"/>
      <c r="D80" s="475"/>
      <c r="E80" s="492"/>
      <c r="F80" s="477"/>
      <c r="G80" s="478"/>
    </row>
    <row r="81" spans="1:15">
      <c r="A81" s="486" t="s">
        <v>159</v>
      </c>
      <c r="B81" s="491"/>
      <c r="C81" s="491"/>
      <c r="D81" s="475"/>
      <c r="E81" s="495">
        <f>SUM(E74:E80)</f>
        <v>12751.493209667673</v>
      </c>
      <c r="F81" s="477"/>
      <c r="G81" s="478">
        <f>E81</f>
        <v>12751.493209667673</v>
      </c>
    </row>
    <row r="82" spans="1:15">
      <c r="A82" s="486"/>
      <c r="B82" s="491"/>
      <c r="C82" s="491"/>
      <c r="D82" s="475"/>
      <c r="E82" s="492"/>
      <c r="F82" s="477"/>
      <c r="G82" s="478"/>
    </row>
    <row r="83" spans="1:15" ht="14.5">
      <c r="A83" s="676" t="s">
        <v>564</v>
      </c>
      <c r="B83" s="491"/>
      <c r="C83" s="491"/>
      <c r="D83" s="475"/>
      <c r="E83" s="492"/>
      <c r="F83" s="477"/>
      <c r="G83" s="478"/>
    </row>
    <row r="84" spans="1:15">
      <c r="A84" s="486"/>
      <c r="B84" s="491"/>
      <c r="C84" s="491"/>
      <c r="D84" s="475"/>
      <c r="E84" s="492"/>
      <c r="F84" s="477"/>
      <c r="G84" s="478"/>
    </row>
    <row r="85" spans="1:15" s="678" customFormat="1">
      <c r="A85" s="486" t="s">
        <v>561</v>
      </c>
      <c r="B85" s="491">
        <v>37</v>
      </c>
      <c r="C85" s="491" t="s">
        <v>18</v>
      </c>
      <c r="D85" s="475">
        <f>M85</f>
        <v>23.42474320241692</v>
      </c>
      <c r="E85" s="494">
        <f t="shared" ref="E85:E93" si="30">B85*D85</f>
        <v>866.71549848942607</v>
      </c>
      <c r="F85" s="496"/>
      <c r="G85" s="497"/>
      <c r="I85" s="672">
        <v>23.5</v>
      </c>
      <c r="J85" s="678">
        <v>50</v>
      </c>
      <c r="K85" s="679">
        <f t="shared" ref="K85" si="31">(I85*$K$5)+I85</f>
        <v>24.919939577039276</v>
      </c>
      <c r="L85" s="679">
        <f t="shared" ref="L85" si="32">K85*$L$5</f>
        <v>23.42474320241692</v>
      </c>
      <c r="M85" s="679">
        <f t="shared" ref="M85" si="33">L85</f>
        <v>23.42474320241692</v>
      </c>
      <c r="O85" s="678" t="s">
        <v>562</v>
      </c>
    </row>
    <row r="86" spans="1:15" s="678" customFormat="1">
      <c r="A86" s="486" t="s">
        <v>135</v>
      </c>
      <c r="B86" s="491">
        <v>37</v>
      </c>
      <c r="C86" s="491" t="s">
        <v>18</v>
      </c>
      <c r="D86" s="475">
        <f>M86</f>
        <v>1.1363492447129906</v>
      </c>
      <c r="E86" s="494">
        <f t="shared" si="30"/>
        <v>42.044922054380649</v>
      </c>
      <c r="F86" s="496"/>
      <c r="G86" s="497"/>
      <c r="I86" s="672">
        <v>1.1399999999999999</v>
      </c>
      <c r="J86" s="678">
        <v>235</v>
      </c>
      <c r="K86" s="679">
        <f>(I86*$K$5)+I86</f>
        <v>1.2088821752265859</v>
      </c>
      <c r="L86" s="679">
        <f>K86*$L$5</f>
        <v>1.1363492447129906</v>
      </c>
      <c r="M86" s="679">
        <f>L86</f>
        <v>1.1363492447129906</v>
      </c>
    </row>
    <row r="87" spans="1:15" s="678" customFormat="1">
      <c r="A87" s="486" t="s">
        <v>136</v>
      </c>
      <c r="B87" s="493">
        <f>B86*0.5</f>
        <v>18.5</v>
      </c>
      <c r="C87" s="491" t="s">
        <v>87</v>
      </c>
      <c r="D87" s="475">
        <f t="shared" ref="D87:D93" si="34">M87</f>
        <v>1.1164132930513595</v>
      </c>
      <c r="E87" s="494">
        <f t="shared" si="30"/>
        <v>20.653645921450149</v>
      </c>
      <c r="F87" s="496"/>
      <c r="G87" s="497"/>
      <c r="I87" s="672">
        <v>1.1200000000000001</v>
      </c>
      <c r="J87" s="678">
        <v>235</v>
      </c>
      <c r="K87" s="679">
        <f t="shared" ref="K87:K93" si="35">(I87*$K$5)+I87</f>
        <v>1.1876737160120847</v>
      </c>
      <c r="L87" s="679">
        <f t="shared" ref="L87:L93" si="36">K87*$L$5</f>
        <v>1.1164132930513595</v>
      </c>
      <c r="M87" s="679">
        <f t="shared" ref="M87:M93" si="37">L87</f>
        <v>1.1164132930513595</v>
      </c>
    </row>
    <row r="88" spans="1:15" s="678" customFormat="1">
      <c r="A88" s="486" t="s">
        <v>97</v>
      </c>
      <c r="B88" s="493">
        <f>B87</f>
        <v>18.5</v>
      </c>
      <c r="C88" s="491" t="s">
        <v>87</v>
      </c>
      <c r="D88" s="475">
        <f t="shared" si="34"/>
        <v>30.820981268882171</v>
      </c>
      <c r="E88" s="494">
        <f t="shared" si="30"/>
        <v>570.18815347432019</v>
      </c>
      <c r="F88" s="496"/>
      <c r="G88" s="497"/>
      <c r="I88" s="672">
        <v>30.92</v>
      </c>
      <c r="J88" s="678">
        <v>242</v>
      </c>
      <c r="K88" s="679">
        <f t="shared" si="35"/>
        <v>32.788277945619335</v>
      </c>
      <c r="L88" s="679">
        <f t="shared" si="36"/>
        <v>30.820981268882171</v>
      </c>
      <c r="M88" s="679">
        <f t="shared" si="37"/>
        <v>30.820981268882171</v>
      </c>
    </row>
    <row r="89" spans="1:15" s="678" customFormat="1">
      <c r="A89" s="486" t="s">
        <v>98</v>
      </c>
      <c r="B89" s="493">
        <f>B86</f>
        <v>37</v>
      </c>
      <c r="C89" s="491" t="s">
        <v>18</v>
      </c>
      <c r="D89" s="475">
        <f t="shared" si="34"/>
        <v>0.58811057401812683</v>
      </c>
      <c r="E89" s="494">
        <f t="shared" si="30"/>
        <v>21.760091238670693</v>
      </c>
      <c r="F89" s="496"/>
      <c r="G89" s="497"/>
      <c r="I89" s="672">
        <v>0.59</v>
      </c>
      <c r="J89" s="678">
        <v>242</v>
      </c>
      <c r="K89" s="679">
        <f t="shared" si="35"/>
        <v>0.6256495468277945</v>
      </c>
      <c r="L89" s="679">
        <f t="shared" si="36"/>
        <v>0.58811057401812683</v>
      </c>
      <c r="M89" s="679">
        <f t="shared" si="37"/>
        <v>0.58811057401812683</v>
      </c>
    </row>
    <row r="90" spans="1:15" s="678" customFormat="1">
      <c r="A90" s="486" t="s">
        <v>137</v>
      </c>
      <c r="B90" s="493">
        <f>B89</f>
        <v>37</v>
      </c>
      <c r="C90" s="491" t="s">
        <v>18</v>
      </c>
      <c r="D90" s="475">
        <f t="shared" si="34"/>
        <v>19.965855589123869</v>
      </c>
      <c r="E90" s="494">
        <f t="shared" si="30"/>
        <v>738.73665679758312</v>
      </c>
      <c r="F90" s="496"/>
      <c r="G90" s="497"/>
      <c r="I90" s="672">
        <v>20.03</v>
      </c>
      <c r="J90" s="678">
        <v>623</v>
      </c>
      <c r="K90" s="679">
        <f t="shared" si="35"/>
        <v>21.240271903323265</v>
      </c>
      <c r="L90" s="679">
        <f t="shared" si="36"/>
        <v>19.965855589123869</v>
      </c>
      <c r="M90" s="679">
        <f t="shared" si="37"/>
        <v>19.965855589123869</v>
      </c>
    </row>
    <row r="91" spans="1:15" s="678" customFormat="1">
      <c r="A91" s="486" t="s">
        <v>138</v>
      </c>
      <c r="B91" s="493">
        <f>B90*0.15</f>
        <v>5.55</v>
      </c>
      <c r="C91" s="491" t="s">
        <v>87</v>
      </c>
      <c r="D91" s="475">
        <f t="shared" si="34"/>
        <v>41.925306344410878</v>
      </c>
      <c r="E91" s="494">
        <f t="shared" si="30"/>
        <v>232.68545021148037</v>
      </c>
      <c r="F91" s="496"/>
      <c r="G91" s="497"/>
      <c r="I91" s="672">
        <v>42.06</v>
      </c>
      <c r="J91" s="678">
        <v>243</v>
      </c>
      <c r="K91" s="679">
        <f t="shared" si="35"/>
        <v>44.601389728096677</v>
      </c>
      <c r="L91" s="679">
        <f t="shared" si="36"/>
        <v>41.925306344410878</v>
      </c>
      <c r="M91" s="679">
        <f t="shared" si="37"/>
        <v>41.925306344410878</v>
      </c>
    </row>
    <row r="92" spans="1:15" s="678" customFormat="1">
      <c r="A92" s="486" t="s">
        <v>139</v>
      </c>
      <c r="B92" s="493">
        <f>B86</f>
        <v>37</v>
      </c>
      <c r="C92" s="491" t="s">
        <v>18</v>
      </c>
      <c r="D92" s="475">
        <f t="shared" si="34"/>
        <v>12.20080241691843</v>
      </c>
      <c r="E92" s="494">
        <f t="shared" si="30"/>
        <v>451.42968942598191</v>
      </c>
      <c r="F92" s="496"/>
      <c r="G92" s="497"/>
      <c r="I92" s="672">
        <v>12.24</v>
      </c>
      <c r="J92" s="678">
        <v>623</v>
      </c>
      <c r="K92" s="679">
        <f t="shared" si="35"/>
        <v>12.979577039274925</v>
      </c>
      <c r="L92" s="679">
        <f t="shared" si="36"/>
        <v>12.20080241691843</v>
      </c>
      <c r="M92" s="679">
        <f t="shared" si="37"/>
        <v>12.20080241691843</v>
      </c>
    </row>
    <row r="93" spans="1:15" s="678" customFormat="1">
      <c r="A93" s="486" t="s">
        <v>141</v>
      </c>
      <c r="B93" s="493">
        <v>52</v>
      </c>
      <c r="C93" s="491" t="s">
        <v>14</v>
      </c>
      <c r="D93" s="475">
        <f t="shared" si="34"/>
        <v>30.96053293051359</v>
      </c>
      <c r="E93" s="494">
        <f t="shared" si="30"/>
        <v>1609.9477123867066</v>
      </c>
      <c r="F93" s="496"/>
      <c r="G93" s="497"/>
      <c r="I93" s="672">
        <v>31.06</v>
      </c>
      <c r="J93" s="678">
        <v>620</v>
      </c>
      <c r="K93" s="679">
        <f t="shared" si="35"/>
        <v>32.936737160120842</v>
      </c>
      <c r="L93" s="679">
        <f t="shared" si="36"/>
        <v>30.96053293051359</v>
      </c>
      <c r="M93" s="679">
        <f t="shared" si="37"/>
        <v>30.96053293051359</v>
      </c>
    </row>
    <row r="94" spans="1:15" s="678" customFormat="1">
      <c r="A94" s="486"/>
      <c r="B94" s="491"/>
      <c r="C94" s="491"/>
      <c r="D94" s="475"/>
      <c r="E94" s="494"/>
      <c r="F94" s="496"/>
      <c r="G94" s="497"/>
      <c r="I94" s="672"/>
    </row>
    <row r="95" spans="1:15" s="678" customFormat="1" ht="14.5">
      <c r="A95" s="676" t="s">
        <v>563</v>
      </c>
      <c r="B95" s="491"/>
      <c r="C95" s="491"/>
      <c r="D95" s="475"/>
      <c r="E95" s="494"/>
      <c r="F95" s="496"/>
      <c r="G95" s="497"/>
      <c r="I95" s="672"/>
    </row>
    <row r="96" spans="1:15" s="678" customFormat="1">
      <c r="A96" s="486"/>
      <c r="B96" s="491"/>
      <c r="C96" s="491"/>
      <c r="D96" s="475"/>
      <c r="E96" s="494"/>
      <c r="F96" s="496"/>
      <c r="G96" s="497"/>
      <c r="I96" s="672"/>
    </row>
    <row r="97" spans="1:15" s="678" customFormat="1">
      <c r="A97" s="486" t="s">
        <v>561</v>
      </c>
      <c r="B97" s="491">
        <v>108</v>
      </c>
      <c r="C97" s="491" t="s">
        <v>18</v>
      </c>
      <c r="D97" s="475">
        <v>23.5</v>
      </c>
      <c r="E97" s="494">
        <f t="shared" ref="E97:E106" si="38">B97*D97</f>
        <v>2538</v>
      </c>
      <c r="F97" s="496"/>
      <c r="G97" s="497"/>
      <c r="I97" s="672">
        <v>23.5</v>
      </c>
      <c r="J97" s="678">
        <v>50</v>
      </c>
      <c r="K97" s="679">
        <f t="shared" ref="K97:K104" si="39">(I97*$K$5)+I97</f>
        <v>24.919939577039276</v>
      </c>
      <c r="L97" s="679">
        <f t="shared" ref="L97:L104" si="40">K97*$L$5</f>
        <v>23.42474320241692</v>
      </c>
      <c r="M97" s="679">
        <f t="shared" ref="M97:M104" si="41">L97</f>
        <v>23.42474320241692</v>
      </c>
      <c r="O97" s="678" t="s">
        <v>562</v>
      </c>
    </row>
    <row r="98" spans="1:15" s="678" customFormat="1">
      <c r="A98" s="675" t="s">
        <v>135</v>
      </c>
      <c r="B98" s="491">
        <f>B97</f>
        <v>108</v>
      </c>
      <c r="C98" s="491" t="s">
        <v>18</v>
      </c>
      <c r="D98" s="475">
        <f t="shared" ref="D98:D104" si="42">M98</f>
        <v>1.1363492447129906</v>
      </c>
      <c r="E98" s="494">
        <f t="shared" si="38"/>
        <v>122.72571842900298</v>
      </c>
      <c r="F98" s="496"/>
      <c r="G98" s="497"/>
      <c r="I98" s="672">
        <v>1.1399999999999999</v>
      </c>
      <c r="J98" s="678">
        <v>235</v>
      </c>
      <c r="K98" s="679">
        <f t="shared" si="39"/>
        <v>1.2088821752265859</v>
      </c>
      <c r="L98" s="679">
        <f t="shared" si="40"/>
        <v>1.1363492447129906</v>
      </c>
      <c r="M98" s="679">
        <f t="shared" si="41"/>
        <v>1.1363492447129906</v>
      </c>
    </row>
    <row r="99" spans="1:15" s="678" customFormat="1">
      <c r="A99" s="675" t="s">
        <v>147</v>
      </c>
      <c r="B99" s="491">
        <f>B98*0.25</f>
        <v>27</v>
      </c>
      <c r="C99" s="491" t="s">
        <v>87</v>
      </c>
      <c r="D99" s="475">
        <f t="shared" si="42"/>
        <v>1.1164132930513595</v>
      </c>
      <c r="E99" s="494">
        <f t="shared" si="38"/>
        <v>30.143158912386706</v>
      </c>
      <c r="F99" s="496"/>
      <c r="G99" s="497"/>
      <c r="I99" s="672">
        <v>1.1200000000000001</v>
      </c>
      <c r="J99" s="678">
        <v>235</v>
      </c>
      <c r="K99" s="679">
        <f t="shared" si="39"/>
        <v>1.1876737160120847</v>
      </c>
      <c r="L99" s="679">
        <f t="shared" si="40"/>
        <v>1.1164132930513595</v>
      </c>
      <c r="M99" s="679">
        <f t="shared" si="41"/>
        <v>1.1164132930513595</v>
      </c>
    </row>
    <row r="100" spans="1:15" s="678" customFormat="1">
      <c r="A100" s="675" t="s">
        <v>97</v>
      </c>
      <c r="B100" s="491">
        <f>B99</f>
        <v>27</v>
      </c>
      <c r="C100" s="491" t="s">
        <v>87</v>
      </c>
      <c r="D100" s="475">
        <f t="shared" si="42"/>
        <v>30.820981268882171</v>
      </c>
      <c r="E100" s="494">
        <f t="shared" si="38"/>
        <v>832.16649425981859</v>
      </c>
      <c r="F100" s="496"/>
      <c r="G100" s="497"/>
      <c r="I100" s="672">
        <v>30.92</v>
      </c>
      <c r="J100" s="678">
        <v>242</v>
      </c>
      <c r="K100" s="679">
        <f t="shared" si="39"/>
        <v>32.788277945619335</v>
      </c>
      <c r="L100" s="679">
        <f t="shared" si="40"/>
        <v>30.820981268882171</v>
      </c>
      <c r="M100" s="679">
        <f t="shared" si="41"/>
        <v>30.820981268882171</v>
      </c>
    </row>
    <row r="101" spans="1:15" s="678" customFormat="1">
      <c r="A101" s="675" t="s">
        <v>98</v>
      </c>
      <c r="B101" s="491">
        <f>B98</f>
        <v>108</v>
      </c>
      <c r="C101" s="491" t="s">
        <v>18</v>
      </c>
      <c r="D101" s="475">
        <f t="shared" si="42"/>
        <v>0.58811057401812683</v>
      </c>
      <c r="E101" s="494">
        <f t="shared" si="38"/>
        <v>63.515941993957696</v>
      </c>
      <c r="F101" s="496"/>
      <c r="G101" s="497"/>
      <c r="I101" s="672">
        <v>0.59</v>
      </c>
      <c r="J101" s="678">
        <v>242</v>
      </c>
      <c r="K101" s="679">
        <f t="shared" si="39"/>
        <v>0.6256495468277945</v>
      </c>
      <c r="L101" s="679">
        <f t="shared" si="40"/>
        <v>0.58811057401812683</v>
      </c>
      <c r="M101" s="679">
        <f t="shared" si="41"/>
        <v>0.58811057401812683</v>
      </c>
    </row>
    <row r="102" spans="1:15" s="678" customFormat="1">
      <c r="A102" s="675" t="s">
        <v>137</v>
      </c>
      <c r="B102" s="491">
        <f>B98</f>
        <v>108</v>
      </c>
      <c r="C102" s="491" t="s">
        <v>18</v>
      </c>
      <c r="D102" s="475">
        <f t="shared" si="42"/>
        <v>19.965855589123869</v>
      </c>
      <c r="E102" s="494">
        <f t="shared" si="38"/>
        <v>2156.312403625378</v>
      </c>
      <c r="F102" s="496"/>
      <c r="G102" s="497"/>
      <c r="I102" s="672">
        <v>20.03</v>
      </c>
      <c r="J102" s="678">
        <v>623</v>
      </c>
      <c r="K102" s="679">
        <f t="shared" si="39"/>
        <v>21.240271903323265</v>
      </c>
      <c r="L102" s="679">
        <f t="shared" si="40"/>
        <v>19.965855589123869</v>
      </c>
      <c r="M102" s="679">
        <f t="shared" si="41"/>
        <v>19.965855589123869</v>
      </c>
    </row>
    <row r="103" spans="1:15" s="678" customFormat="1">
      <c r="A103" s="675" t="s">
        <v>138</v>
      </c>
      <c r="B103" s="491">
        <f>B102*0.1</f>
        <v>10.8</v>
      </c>
      <c r="C103" s="491" t="s">
        <v>87</v>
      </c>
      <c r="D103" s="475">
        <f t="shared" si="42"/>
        <v>41.925306344410878</v>
      </c>
      <c r="E103" s="494">
        <f t="shared" si="38"/>
        <v>452.79330851963749</v>
      </c>
      <c r="F103" s="496"/>
      <c r="G103" s="497"/>
      <c r="I103" s="672">
        <v>42.06</v>
      </c>
      <c r="J103" s="678">
        <v>243</v>
      </c>
      <c r="K103" s="679">
        <f t="shared" si="39"/>
        <v>44.601389728096677</v>
      </c>
      <c r="L103" s="679">
        <f t="shared" si="40"/>
        <v>41.925306344410878</v>
      </c>
      <c r="M103" s="679">
        <f t="shared" si="41"/>
        <v>41.925306344410878</v>
      </c>
    </row>
    <row r="104" spans="1:15" s="678" customFormat="1">
      <c r="A104" s="675" t="s">
        <v>139</v>
      </c>
      <c r="B104" s="491">
        <f>B103</f>
        <v>10.8</v>
      </c>
      <c r="C104" s="491" t="s">
        <v>18</v>
      </c>
      <c r="D104" s="475">
        <f t="shared" si="42"/>
        <v>12.20080241691843</v>
      </c>
      <c r="E104" s="494">
        <f t="shared" si="38"/>
        <v>131.76866610271904</v>
      </c>
      <c r="F104" s="496"/>
      <c r="G104" s="497"/>
      <c r="I104" s="672">
        <v>12.24</v>
      </c>
      <c r="J104" s="678">
        <v>623</v>
      </c>
      <c r="K104" s="679">
        <f t="shared" si="39"/>
        <v>12.979577039274925</v>
      </c>
      <c r="L104" s="679">
        <f t="shared" si="40"/>
        <v>12.20080241691843</v>
      </c>
      <c r="M104" s="679">
        <f t="shared" si="41"/>
        <v>12.20080241691843</v>
      </c>
    </row>
    <row r="105" spans="1:15" s="678" customFormat="1">
      <c r="A105" s="675"/>
      <c r="B105" s="491"/>
      <c r="C105" s="491"/>
      <c r="D105" s="475"/>
      <c r="E105" s="494"/>
      <c r="F105" s="496"/>
      <c r="G105" s="497"/>
      <c r="I105" s="672"/>
      <c r="K105" s="679"/>
      <c r="L105" s="679"/>
      <c r="M105" s="679"/>
    </row>
    <row r="106" spans="1:15" s="678" customFormat="1">
      <c r="A106" s="675" t="s">
        <v>571</v>
      </c>
      <c r="B106" s="491">
        <v>541</v>
      </c>
      <c r="C106" s="491" t="s">
        <v>18</v>
      </c>
      <c r="D106" s="475">
        <f>M106</f>
        <v>17.68318912386707</v>
      </c>
      <c r="E106" s="494">
        <f t="shared" si="38"/>
        <v>9566.6053160120846</v>
      </c>
      <c r="F106" s="496"/>
      <c r="G106" s="497"/>
      <c r="I106" s="672">
        <v>17.739999999999998</v>
      </c>
      <c r="J106" s="678">
        <v>50</v>
      </c>
      <c r="K106" s="679">
        <f t="shared" ref="K106" si="43">(I106*$K$5)+I106</f>
        <v>18.81190332326284</v>
      </c>
      <c r="L106" s="679">
        <f t="shared" ref="L106" si="44">K106*$L$5</f>
        <v>17.68318912386707</v>
      </c>
      <c r="M106" s="679">
        <f t="shared" ref="M106" si="45">L106</f>
        <v>17.68318912386707</v>
      </c>
      <c r="O106" s="678" t="s">
        <v>562</v>
      </c>
    </row>
    <row r="107" spans="1:15" s="678" customFormat="1">
      <c r="A107" s="675"/>
      <c r="B107" s="491"/>
      <c r="C107" s="491"/>
      <c r="D107" s="475"/>
      <c r="E107" s="494"/>
      <c r="F107" s="496"/>
      <c r="G107" s="497"/>
      <c r="I107" s="672"/>
      <c r="K107" s="679"/>
      <c r="L107" s="679"/>
      <c r="M107" s="679"/>
    </row>
    <row r="108" spans="1:15" s="678" customFormat="1">
      <c r="A108" s="486" t="s">
        <v>391</v>
      </c>
      <c r="B108" s="491">
        <v>1</v>
      </c>
      <c r="C108" s="491" t="s">
        <v>1</v>
      </c>
      <c r="D108" s="475">
        <v>10000</v>
      </c>
      <c r="E108" s="494">
        <f>B108*D108</f>
        <v>10000</v>
      </c>
      <c r="F108" s="496"/>
      <c r="G108" s="497"/>
      <c r="I108" s="672"/>
    </row>
    <row r="109" spans="1:15" s="678" customFormat="1">
      <c r="A109" s="486" t="s">
        <v>518</v>
      </c>
      <c r="B109" s="491"/>
      <c r="C109" s="491"/>
      <c r="D109" s="475"/>
      <c r="E109" s="512">
        <f>SUM(E85:E108)</f>
        <v>30448.192827854982</v>
      </c>
      <c r="F109" s="496"/>
      <c r="G109" s="497">
        <f>E109</f>
        <v>30448.192827854982</v>
      </c>
      <c r="I109" s="672"/>
    </row>
    <row r="110" spans="1:15">
      <c r="A110" s="486"/>
      <c r="B110" s="491"/>
      <c r="C110" s="491"/>
      <c r="D110" s="475"/>
      <c r="E110" s="492"/>
      <c r="F110" s="477"/>
      <c r="G110" s="478"/>
    </row>
    <row r="111" spans="1:15">
      <c r="A111" s="480" t="s">
        <v>426</v>
      </c>
      <c r="B111" s="491"/>
      <c r="C111" s="491"/>
      <c r="D111" s="475"/>
      <c r="E111" s="492"/>
      <c r="F111" s="477"/>
      <c r="G111" s="478"/>
    </row>
    <row r="112" spans="1:15">
      <c r="A112" s="480"/>
      <c r="B112" s="491"/>
      <c r="C112" s="491"/>
      <c r="D112" s="475"/>
      <c r="E112" s="492"/>
      <c r="F112" s="477"/>
      <c r="G112" s="478"/>
    </row>
    <row r="113" spans="1:15">
      <c r="A113" s="486" t="s">
        <v>135</v>
      </c>
      <c r="B113" s="491">
        <v>14</v>
      </c>
      <c r="C113" s="491" t="s">
        <v>18</v>
      </c>
      <c r="D113" s="475">
        <f t="shared" ref="D113:D123" si="46">M113</f>
        <v>1.1363492447129906</v>
      </c>
      <c r="E113" s="492">
        <f t="shared" ref="E113:E123" si="47">B113*D113</f>
        <v>15.908889425981869</v>
      </c>
      <c r="F113" s="477"/>
      <c r="G113" s="478"/>
      <c r="I113" s="475">
        <v>1.1399999999999999</v>
      </c>
      <c r="J113" s="474">
        <v>235</v>
      </c>
      <c r="K113" s="483">
        <f t="shared" ref="K113:K123" si="48">(I113*$K$5)+I113</f>
        <v>1.2088821752265859</v>
      </c>
      <c r="L113" s="483">
        <f t="shared" ref="L113:L123" si="49">K113*$L$5</f>
        <v>1.1363492447129906</v>
      </c>
      <c r="M113" s="483">
        <f t="shared" ref="M113:M123" si="50">L113</f>
        <v>1.1363492447129906</v>
      </c>
    </row>
    <row r="114" spans="1:15">
      <c r="A114" s="486" t="s">
        <v>136</v>
      </c>
      <c r="B114" s="493">
        <f>B113*0.5</f>
        <v>7</v>
      </c>
      <c r="C114" s="491" t="s">
        <v>87</v>
      </c>
      <c r="D114" s="475">
        <f t="shared" si="46"/>
        <v>1.1164132930513595</v>
      </c>
      <c r="E114" s="492">
        <f t="shared" si="47"/>
        <v>7.8148930513595163</v>
      </c>
      <c r="F114" s="477"/>
      <c r="G114" s="478"/>
      <c r="I114" s="475">
        <v>1.1200000000000001</v>
      </c>
      <c r="J114" s="474">
        <v>235</v>
      </c>
      <c r="K114" s="483">
        <f t="shared" si="48"/>
        <v>1.1876737160120847</v>
      </c>
      <c r="L114" s="483">
        <f t="shared" si="49"/>
        <v>1.1164132930513595</v>
      </c>
      <c r="M114" s="483">
        <f t="shared" si="50"/>
        <v>1.1164132930513595</v>
      </c>
    </row>
    <row r="115" spans="1:15">
      <c r="A115" s="486" t="s">
        <v>97</v>
      </c>
      <c r="B115" s="493">
        <f>B114</f>
        <v>7</v>
      </c>
      <c r="C115" s="491" t="s">
        <v>87</v>
      </c>
      <c r="D115" s="475">
        <f t="shared" si="46"/>
        <v>30.820981268882171</v>
      </c>
      <c r="E115" s="492">
        <f t="shared" si="47"/>
        <v>215.74686888217519</v>
      </c>
      <c r="F115" s="477"/>
      <c r="G115" s="478"/>
      <c r="I115" s="475">
        <v>30.92</v>
      </c>
      <c r="J115" s="474">
        <v>242</v>
      </c>
      <c r="K115" s="483">
        <f t="shared" si="48"/>
        <v>32.788277945619335</v>
      </c>
      <c r="L115" s="483">
        <f t="shared" si="49"/>
        <v>30.820981268882171</v>
      </c>
      <c r="M115" s="483">
        <f t="shared" si="50"/>
        <v>30.820981268882171</v>
      </c>
    </row>
    <row r="116" spans="1:15">
      <c r="A116" s="486" t="s">
        <v>98</v>
      </c>
      <c r="B116" s="493">
        <f>B113</f>
        <v>14</v>
      </c>
      <c r="C116" s="491" t="s">
        <v>18</v>
      </c>
      <c r="D116" s="475">
        <f t="shared" si="46"/>
        <v>0.58811057401812683</v>
      </c>
      <c r="E116" s="492">
        <f t="shared" si="47"/>
        <v>8.2335480362537758</v>
      </c>
      <c r="F116" s="477"/>
      <c r="G116" s="478"/>
      <c r="I116" s="475">
        <v>0.59</v>
      </c>
      <c r="J116" s="474">
        <v>242</v>
      </c>
      <c r="K116" s="483">
        <f t="shared" si="48"/>
        <v>0.6256495468277945</v>
      </c>
      <c r="L116" s="483">
        <f t="shared" si="49"/>
        <v>0.58811057401812683</v>
      </c>
      <c r="M116" s="483">
        <f t="shared" si="50"/>
        <v>0.58811057401812683</v>
      </c>
    </row>
    <row r="117" spans="1:15">
      <c r="A117" s="486" t="s">
        <v>152</v>
      </c>
      <c r="B117" s="493">
        <f>B113*0.15</f>
        <v>2.1</v>
      </c>
      <c r="C117" s="491" t="s">
        <v>87</v>
      </c>
      <c r="D117" s="475">
        <f t="shared" si="46"/>
        <v>41.925306344410878</v>
      </c>
      <c r="E117" s="492">
        <f t="shared" si="47"/>
        <v>88.043143323262854</v>
      </c>
      <c r="F117" s="477"/>
      <c r="G117" s="478"/>
      <c r="I117" s="475">
        <v>42.06</v>
      </c>
      <c r="J117" s="474">
        <v>243</v>
      </c>
      <c r="K117" s="483">
        <f t="shared" si="48"/>
        <v>44.601389728096677</v>
      </c>
      <c r="L117" s="483">
        <f t="shared" si="49"/>
        <v>41.925306344410878</v>
      </c>
      <c r="M117" s="483">
        <f t="shared" si="50"/>
        <v>41.925306344410878</v>
      </c>
    </row>
    <row r="118" spans="1:15">
      <c r="A118" s="486" t="s">
        <v>486</v>
      </c>
      <c r="B118" s="493">
        <f>B113*0.2</f>
        <v>2.8000000000000003</v>
      </c>
      <c r="C118" s="491" t="s">
        <v>87</v>
      </c>
      <c r="D118" s="475">
        <f t="shared" si="46"/>
        <v>123.05466163141993</v>
      </c>
      <c r="E118" s="492">
        <f t="shared" si="47"/>
        <v>344.55305256797584</v>
      </c>
      <c r="F118" s="477"/>
      <c r="G118" s="478"/>
      <c r="I118" s="475">
        <v>123.45</v>
      </c>
      <c r="J118" s="474">
        <v>258</v>
      </c>
      <c r="K118" s="483">
        <f t="shared" si="48"/>
        <v>130.90921450151058</v>
      </c>
      <c r="L118" s="483">
        <f t="shared" si="49"/>
        <v>123.05466163141993</v>
      </c>
      <c r="M118" s="483">
        <f t="shared" si="50"/>
        <v>123.05466163141993</v>
      </c>
    </row>
    <row r="119" spans="1:15">
      <c r="A119" s="486" t="s">
        <v>511</v>
      </c>
      <c r="B119" s="491">
        <v>16</v>
      </c>
      <c r="C119" s="491" t="s">
        <v>512</v>
      </c>
      <c r="D119" s="475">
        <v>325</v>
      </c>
      <c r="E119" s="492">
        <f t="shared" si="47"/>
        <v>5200</v>
      </c>
      <c r="F119" s="477"/>
      <c r="G119" s="478"/>
      <c r="I119" s="475" t="s">
        <v>495</v>
      </c>
      <c r="K119" s="483"/>
      <c r="L119" s="483"/>
      <c r="M119" s="483"/>
    </row>
    <row r="120" spans="1:15">
      <c r="A120" s="486" t="s">
        <v>523</v>
      </c>
      <c r="B120" s="491">
        <f>B113</f>
        <v>14</v>
      </c>
      <c r="C120" s="491" t="s">
        <v>18</v>
      </c>
      <c r="D120" s="475">
        <f t="shared" si="46"/>
        <v>40.868700906344408</v>
      </c>
      <c r="E120" s="492">
        <f t="shared" si="47"/>
        <v>572.16181268882167</v>
      </c>
      <c r="F120" s="477"/>
      <c r="G120" s="478"/>
      <c r="I120" s="475">
        <v>41</v>
      </c>
      <c r="J120" s="474">
        <v>174</v>
      </c>
      <c r="K120" s="483">
        <f t="shared" si="48"/>
        <v>43.477341389728096</v>
      </c>
      <c r="L120" s="483">
        <f t="shared" si="49"/>
        <v>40.868700906344408</v>
      </c>
      <c r="M120" s="483">
        <f t="shared" si="50"/>
        <v>40.868700906344408</v>
      </c>
      <c r="O120" s="474" t="s">
        <v>525</v>
      </c>
    </row>
    <row r="121" spans="1:15">
      <c r="A121" s="486" t="s">
        <v>524</v>
      </c>
      <c r="B121" s="491">
        <f>B120</f>
        <v>14</v>
      </c>
      <c r="C121" s="491" t="s">
        <v>18</v>
      </c>
      <c r="D121" s="475">
        <f t="shared" si="46"/>
        <v>76.753413897280964</v>
      </c>
      <c r="E121" s="492">
        <f t="shared" si="47"/>
        <v>1074.5477945619334</v>
      </c>
      <c r="F121" s="477"/>
      <c r="G121" s="478"/>
      <c r="I121" s="475">
        <v>77</v>
      </c>
      <c r="J121" s="474">
        <v>174</v>
      </c>
      <c r="K121" s="483">
        <f t="shared" si="48"/>
        <v>81.65256797583082</v>
      </c>
      <c r="L121" s="483">
        <f t="shared" si="49"/>
        <v>76.753413897280964</v>
      </c>
      <c r="M121" s="483">
        <f t="shared" si="50"/>
        <v>76.753413897280964</v>
      </c>
      <c r="O121" s="474" t="s">
        <v>526</v>
      </c>
    </row>
    <row r="122" spans="1:15">
      <c r="A122" s="486" t="s">
        <v>527</v>
      </c>
      <c r="B122" s="491">
        <v>10</v>
      </c>
      <c r="C122" s="491" t="s">
        <v>14</v>
      </c>
      <c r="D122" s="475">
        <f t="shared" si="46"/>
        <v>32.894320241691844</v>
      </c>
      <c r="E122" s="492">
        <f t="shared" si="47"/>
        <v>328.94320241691844</v>
      </c>
      <c r="F122" s="477"/>
      <c r="G122" s="478"/>
      <c r="I122" s="475">
        <v>33</v>
      </c>
      <c r="J122" s="474">
        <v>176</v>
      </c>
      <c r="K122" s="483">
        <f t="shared" si="48"/>
        <v>34.993957703927492</v>
      </c>
      <c r="L122" s="483">
        <f t="shared" si="49"/>
        <v>32.894320241691844</v>
      </c>
      <c r="M122" s="483">
        <f t="shared" si="50"/>
        <v>32.894320241691844</v>
      </c>
    </row>
    <row r="123" spans="1:15">
      <c r="A123" s="486" t="s">
        <v>528</v>
      </c>
      <c r="B123" s="493">
        <v>5</v>
      </c>
      <c r="C123" s="491" t="s">
        <v>14</v>
      </c>
      <c r="D123" s="475">
        <f t="shared" si="46"/>
        <v>29.405528700906345</v>
      </c>
      <c r="E123" s="492">
        <f t="shared" si="47"/>
        <v>147.02764350453174</v>
      </c>
      <c r="F123" s="477"/>
      <c r="G123" s="478"/>
      <c r="I123" s="475">
        <v>29.5</v>
      </c>
      <c r="K123" s="483">
        <f t="shared" si="48"/>
        <v>31.282477341389729</v>
      </c>
      <c r="L123" s="483">
        <f t="shared" si="49"/>
        <v>29.405528700906345</v>
      </c>
      <c r="M123" s="483">
        <f t="shared" si="50"/>
        <v>29.405528700906345</v>
      </c>
    </row>
    <row r="124" spans="1:15">
      <c r="A124" s="486"/>
      <c r="B124" s="493"/>
      <c r="C124" s="491"/>
      <c r="D124" s="475"/>
      <c r="E124" s="492"/>
      <c r="F124" s="477"/>
      <c r="G124" s="478"/>
      <c r="K124" s="483"/>
      <c r="L124" s="483"/>
      <c r="M124" s="483"/>
    </row>
    <row r="125" spans="1:15">
      <c r="A125" s="486"/>
      <c r="B125" s="491"/>
      <c r="C125" s="491"/>
      <c r="D125" s="492"/>
      <c r="E125" s="492"/>
      <c r="F125" s="477"/>
      <c r="G125" s="478"/>
    </row>
    <row r="126" spans="1:15">
      <c r="A126" s="486" t="s">
        <v>432</v>
      </c>
      <c r="B126" s="491"/>
      <c r="C126" s="491"/>
      <c r="D126" s="492"/>
      <c r="E126" s="495">
        <f>SUM(E113:E125)</f>
        <v>8002.980848459214</v>
      </c>
      <c r="F126" s="477"/>
      <c r="G126" s="478">
        <f>E126</f>
        <v>8002.980848459214</v>
      </c>
    </row>
    <row r="127" spans="1:15">
      <c r="A127" s="486"/>
      <c r="B127" s="491"/>
      <c r="C127" s="491"/>
      <c r="D127" s="492"/>
      <c r="E127" s="492"/>
      <c r="F127" s="477"/>
      <c r="G127" s="478"/>
    </row>
    <row r="128" spans="1:15">
      <c r="A128" s="486"/>
      <c r="B128" s="491"/>
      <c r="C128" s="491"/>
      <c r="D128" s="492"/>
      <c r="E128" s="492"/>
      <c r="F128" s="477"/>
      <c r="G128" s="478"/>
    </row>
    <row r="129" spans="1:13">
      <c r="A129" s="480" t="s">
        <v>533</v>
      </c>
      <c r="B129" s="491"/>
      <c r="C129" s="491"/>
      <c r="D129" s="475"/>
      <c r="E129" s="492"/>
      <c r="F129" s="477"/>
      <c r="G129" s="478"/>
    </row>
    <row r="130" spans="1:13">
      <c r="A130" s="480"/>
      <c r="B130" s="491"/>
      <c r="C130" s="491"/>
      <c r="D130" s="475"/>
      <c r="E130" s="492"/>
      <c r="F130" s="477"/>
      <c r="G130" s="478"/>
    </row>
    <row r="131" spans="1:13">
      <c r="A131" s="486" t="s">
        <v>135</v>
      </c>
      <c r="B131" s="491">
        <v>14</v>
      </c>
      <c r="C131" s="491" t="s">
        <v>18</v>
      </c>
      <c r="D131" s="475">
        <f t="shared" ref="D131:D136" si="51">M131</f>
        <v>1.1363492447129906</v>
      </c>
      <c r="E131" s="492">
        <f t="shared" ref="E131:E136" si="52">B131*D131</f>
        <v>15.908889425981869</v>
      </c>
      <c r="F131" s="477"/>
      <c r="G131" s="478"/>
      <c r="I131" s="475">
        <v>1.1399999999999999</v>
      </c>
      <c r="J131" s="474">
        <v>235</v>
      </c>
      <c r="K131" s="483">
        <f t="shared" ref="K131:K136" si="53">(I131*$K$5)+I131</f>
        <v>1.2088821752265859</v>
      </c>
      <c r="L131" s="483">
        <f t="shared" ref="L131:L136" si="54">K131*$L$5</f>
        <v>1.1363492447129906</v>
      </c>
      <c r="M131" s="483">
        <f t="shared" ref="M131:M136" si="55">L131</f>
        <v>1.1363492447129906</v>
      </c>
    </row>
    <row r="132" spans="1:13">
      <c r="A132" s="486" t="s">
        <v>136</v>
      </c>
      <c r="B132" s="493">
        <f>B131*0.5</f>
        <v>7</v>
      </c>
      <c r="C132" s="491" t="s">
        <v>87</v>
      </c>
      <c r="D132" s="475">
        <f t="shared" si="51"/>
        <v>1.1164132930513595</v>
      </c>
      <c r="E132" s="492">
        <f t="shared" si="52"/>
        <v>7.8148930513595163</v>
      </c>
      <c r="F132" s="477"/>
      <c r="G132" s="478"/>
      <c r="I132" s="475">
        <v>1.1200000000000001</v>
      </c>
      <c r="J132" s="474">
        <v>235</v>
      </c>
      <c r="K132" s="483">
        <f t="shared" si="53"/>
        <v>1.1876737160120847</v>
      </c>
      <c r="L132" s="483">
        <f t="shared" si="54"/>
        <v>1.1164132930513595</v>
      </c>
      <c r="M132" s="483">
        <f t="shared" si="55"/>
        <v>1.1164132930513595</v>
      </c>
    </row>
    <row r="133" spans="1:13">
      <c r="A133" s="486" t="s">
        <v>97</v>
      </c>
      <c r="B133" s="493">
        <f>B132</f>
        <v>7</v>
      </c>
      <c r="C133" s="491" t="s">
        <v>87</v>
      </c>
      <c r="D133" s="475">
        <f t="shared" si="51"/>
        <v>30.820981268882171</v>
      </c>
      <c r="E133" s="492">
        <f t="shared" si="52"/>
        <v>215.74686888217519</v>
      </c>
      <c r="F133" s="477"/>
      <c r="G133" s="478"/>
      <c r="I133" s="475">
        <v>30.92</v>
      </c>
      <c r="J133" s="474">
        <v>242</v>
      </c>
      <c r="K133" s="483">
        <f t="shared" si="53"/>
        <v>32.788277945619335</v>
      </c>
      <c r="L133" s="483">
        <f t="shared" si="54"/>
        <v>30.820981268882171</v>
      </c>
      <c r="M133" s="483">
        <f t="shared" si="55"/>
        <v>30.820981268882171</v>
      </c>
    </row>
    <row r="134" spans="1:13">
      <c r="A134" s="486" t="s">
        <v>98</v>
      </c>
      <c r="B134" s="493">
        <f>B131</f>
        <v>14</v>
      </c>
      <c r="C134" s="491" t="s">
        <v>18</v>
      </c>
      <c r="D134" s="475">
        <f t="shared" si="51"/>
        <v>0.58811057401812683</v>
      </c>
      <c r="E134" s="492">
        <f t="shared" si="52"/>
        <v>8.2335480362537758</v>
      </c>
      <c r="F134" s="477"/>
      <c r="G134" s="478"/>
      <c r="I134" s="475">
        <v>0.59</v>
      </c>
      <c r="J134" s="474">
        <v>242</v>
      </c>
      <c r="K134" s="483">
        <f t="shared" si="53"/>
        <v>0.6256495468277945</v>
      </c>
      <c r="L134" s="483">
        <f t="shared" si="54"/>
        <v>0.58811057401812683</v>
      </c>
      <c r="M134" s="483">
        <f t="shared" si="55"/>
        <v>0.58811057401812683</v>
      </c>
    </row>
    <row r="135" spans="1:13">
      <c r="A135" s="486" t="s">
        <v>152</v>
      </c>
      <c r="B135" s="493">
        <f>B131*0.15</f>
        <v>2.1</v>
      </c>
      <c r="C135" s="491" t="s">
        <v>87</v>
      </c>
      <c r="D135" s="475">
        <f t="shared" si="51"/>
        <v>41.925306344410878</v>
      </c>
      <c r="E135" s="492">
        <f t="shared" si="52"/>
        <v>88.043143323262854</v>
      </c>
      <c r="F135" s="477"/>
      <c r="G135" s="478"/>
      <c r="I135" s="475">
        <v>42.06</v>
      </c>
      <c r="J135" s="474">
        <v>243</v>
      </c>
      <c r="K135" s="483">
        <f t="shared" si="53"/>
        <v>44.601389728096677</v>
      </c>
      <c r="L135" s="483">
        <f t="shared" si="54"/>
        <v>41.925306344410878</v>
      </c>
      <c r="M135" s="483">
        <f t="shared" si="55"/>
        <v>41.925306344410878</v>
      </c>
    </row>
    <row r="136" spans="1:13">
      <c r="A136" s="486" t="s">
        <v>486</v>
      </c>
      <c r="B136" s="493">
        <f>B131*0.2</f>
        <v>2.8000000000000003</v>
      </c>
      <c r="C136" s="491" t="s">
        <v>87</v>
      </c>
      <c r="D136" s="475">
        <f t="shared" si="51"/>
        <v>123.05466163141993</v>
      </c>
      <c r="E136" s="492">
        <f t="shared" si="52"/>
        <v>344.55305256797584</v>
      </c>
      <c r="F136" s="477"/>
      <c r="G136" s="478"/>
      <c r="I136" s="475">
        <v>123.45</v>
      </c>
      <c r="J136" s="474">
        <v>258</v>
      </c>
      <c r="K136" s="483">
        <f t="shared" si="53"/>
        <v>130.90921450151058</v>
      </c>
      <c r="L136" s="483">
        <f t="shared" si="54"/>
        <v>123.05466163141993</v>
      </c>
      <c r="M136" s="483">
        <f t="shared" si="55"/>
        <v>123.05466163141993</v>
      </c>
    </row>
    <row r="137" spans="1:13">
      <c r="A137" s="486"/>
      <c r="B137" s="493"/>
      <c r="C137" s="491"/>
      <c r="D137" s="475"/>
      <c r="E137" s="502"/>
      <c r="F137" s="477"/>
      <c r="G137" s="478"/>
      <c r="K137" s="483"/>
      <c r="L137" s="483"/>
      <c r="M137" s="483"/>
    </row>
    <row r="138" spans="1:13">
      <c r="A138" s="486"/>
      <c r="B138" s="491"/>
      <c r="C138" s="491"/>
      <c r="D138" s="492"/>
      <c r="E138" s="492">
        <f>SUM(E130:E137)</f>
        <v>680.300395287009</v>
      </c>
      <c r="F138" s="477"/>
      <c r="G138" s="478">
        <f>E138</f>
        <v>680.300395287009</v>
      </c>
    </row>
    <row r="139" spans="1:13" ht="14.5" thickBot="1">
      <c r="A139" s="486"/>
      <c r="B139" s="491"/>
      <c r="C139" s="491"/>
      <c r="D139" s="492"/>
      <c r="E139" s="492"/>
      <c r="F139" s="477"/>
      <c r="G139" s="478"/>
    </row>
    <row r="140" spans="1:13" ht="15" thickTop="1" thickBot="1">
      <c r="A140" s="486"/>
      <c r="B140" s="491"/>
      <c r="C140" s="491"/>
      <c r="D140" s="492"/>
      <c r="E140" s="492"/>
      <c r="F140" s="498" t="s">
        <v>63</v>
      </c>
      <c r="G140" s="499">
        <f>SUM(G21:G126)</f>
        <v>270508.28807232628</v>
      </c>
    </row>
    <row r="141" spans="1:13" ht="14.5" thickTop="1">
      <c r="A141" s="486"/>
      <c r="B141" s="491"/>
      <c r="C141" s="491"/>
      <c r="D141" s="492"/>
      <c r="E141" s="492"/>
      <c r="F141" s="477"/>
      <c r="G141" s="478"/>
    </row>
    <row r="142" spans="1:13">
      <c r="A142" s="486"/>
      <c r="B142" s="491"/>
      <c r="C142" s="491"/>
      <c r="D142" s="492"/>
      <c r="E142" s="492"/>
      <c r="F142" s="477"/>
      <c r="G142" s="478"/>
    </row>
    <row r="143" spans="1:13">
      <c r="A143" s="486" t="s">
        <v>433</v>
      </c>
      <c r="B143" s="491"/>
      <c r="C143" s="491" t="s">
        <v>18</v>
      </c>
      <c r="D143" s="475">
        <f t="shared" ref="D143" si="56">M143</f>
        <v>966.89365558912391</v>
      </c>
      <c r="E143" s="492"/>
      <c r="F143" s="477"/>
      <c r="G143" s="478">
        <f>E143</f>
        <v>0</v>
      </c>
      <c r="I143" s="475">
        <v>970</v>
      </c>
      <c r="J143" s="474">
        <v>67</v>
      </c>
      <c r="K143" s="483">
        <f t="shared" ref="K143" si="57">(I143*$K$5)+I143</f>
        <v>1028.6102719033233</v>
      </c>
      <c r="L143" s="483">
        <f t="shared" ref="L143" si="58">K143*$L$5</f>
        <v>966.89365558912391</v>
      </c>
      <c r="M143" s="483">
        <f t="shared" ref="M143" si="59">L143</f>
        <v>966.89365558912391</v>
      </c>
    </row>
    <row r="144" spans="1:13">
      <c r="A144" s="486"/>
      <c r="B144" s="491"/>
      <c r="C144" s="491"/>
      <c r="D144" s="492"/>
      <c r="E144" s="492"/>
      <c r="F144" s="477"/>
      <c r="G144" s="478"/>
    </row>
    <row r="145" spans="1:8">
      <c r="A145" s="500"/>
      <c r="B145" s="501"/>
      <c r="C145" s="501"/>
      <c r="D145" s="502"/>
      <c r="E145" s="502"/>
      <c r="F145" s="503"/>
      <c r="G145" s="504"/>
      <c r="H145" s="505"/>
    </row>
    <row r="146" spans="1:8">
      <c r="B146" s="491"/>
      <c r="C146" s="491"/>
      <c r="D146" s="506"/>
      <c r="E146" s="506"/>
      <c r="F146" s="507"/>
      <c r="G146" s="507"/>
      <c r="H146" s="505"/>
    </row>
    <row r="147" spans="1:8">
      <c r="B147" s="491"/>
      <c r="C147" s="491"/>
      <c r="D147" s="506"/>
      <c r="E147" s="506"/>
    </row>
    <row r="148" spans="1:8">
      <c r="B148" s="491"/>
      <c r="C148" s="491"/>
      <c r="D148" s="506"/>
      <c r="E148" s="506"/>
    </row>
    <row r="149" spans="1:8">
      <c r="B149" s="491"/>
      <c r="C149" s="491"/>
      <c r="D149" s="506"/>
      <c r="E149" s="506"/>
    </row>
    <row r="150" spans="1:8">
      <c r="B150" s="491"/>
      <c r="C150" s="491"/>
      <c r="D150" s="506"/>
      <c r="E150" s="506"/>
    </row>
    <row r="151" spans="1:8">
      <c r="B151" s="491"/>
      <c r="C151" s="491"/>
      <c r="D151" s="506"/>
      <c r="E151" s="506"/>
    </row>
  </sheetData>
  <pageMargins left="0.70000000000000007" right="0.70000000000000007" top="0.75000000000000011" bottom="0.75000000000000011" header="0.30000000000000004" footer="0.30000000000000004"/>
  <pageSetup paperSize="9" scale="83" fitToHeight="0" orientation="portrait" r:id="rId1"/>
  <headerFooter alignWithMargins="0"/>
  <colBreaks count="1" manualBreakCount="1">
    <brk id="14"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A100B-3AF0-49C4-A6B9-F350DF551862}">
  <sheetPr>
    <tabColor rgb="FFFFC000"/>
    <pageSetUpPr fitToPage="1"/>
  </sheetPr>
  <dimension ref="A1:O65"/>
  <sheetViews>
    <sheetView view="pageBreakPreview" topLeftCell="A16" zoomScale="121" zoomScaleNormal="120" zoomScaleSheetLayoutView="121" workbookViewId="0">
      <selection activeCell="C24" sqref="C24"/>
    </sheetView>
  </sheetViews>
  <sheetFormatPr defaultColWidth="8.81640625" defaultRowHeight="14"/>
  <cols>
    <col min="1" max="1" width="38.36328125" style="474" customWidth="1"/>
    <col min="2" max="2" width="6.453125" style="508" customWidth="1"/>
    <col min="3" max="3" width="8.81640625" style="474" customWidth="1"/>
    <col min="4" max="4" width="11.6328125" style="519" customWidth="1"/>
    <col min="5" max="5" width="17.453125" style="519" customWidth="1"/>
    <col min="6" max="6" width="13.1796875" style="519" customWidth="1"/>
    <col min="7" max="7" width="14.453125" style="519" customWidth="1"/>
    <col min="8" max="8" width="8.81640625" style="474"/>
    <col min="9" max="9" width="8.81640625" style="475"/>
    <col min="10" max="13" width="12.6328125" style="474" customWidth="1"/>
    <col min="14" max="14" width="6.81640625" style="474" customWidth="1"/>
    <col min="15" max="16384" width="8.81640625" style="474"/>
  </cols>
  <sheetData>
    <row r="1" spans="1:15">
      <c r="A1" s="470"/>
      <c r="B1" s="667"/>
      <c r="C1" s="471"/>
      <c r="D1" s="514"/>
      <c r="E1" s="514"/>
      <c r="F1" s="514"/>
      <c r="G1" s="527"/>
    </row>
    <row r="2" spans="1:15" ht="15.75" customHeight="1">
      <c r="A2" s="476"/>
      <c r="D2" s="496"/>
      <c r="E2" s="496"/>
      <c r="F2" s="496"/>
      <c r="G2" s="497"/>
    </row>
    <row r="3" spans="1:15" ht="42">
      <c r="A3" s="479" t="s">
        <v>145</v>
      </c>
      <c r="D3" s="496"/>
      <c r="E3" s="496"/>
      <c r="F3" s="496"/>
      <c r="G3" s="497"/>
      <c r="I3" s="481"/>
      <c r="J3" s="482" t="s">
        <v>439</v>
      </c>
      <c r="K3" s="509" t="s">
        <v>488</v>
      </c>
      <c r="L3" s="509" t="s">
        <v>489</v>
      </c>
      <c r="M3" s="510" t="s">
        <v>490</v>
      </c>
      <c r="N3" s="485"/>
      <c r="O3" s="485"/>
    </row>
    <row r="4" spans="1:15">
      <c r="A4" s="486"/>
      <c r="D4" s="496"/>
      <c r="E4" s="496"/>
      <c r="F4" s="511" t="s">
        <v>93</v>
      </c>
      <c r="G4" s="497"/>
      <c r="I4" s="481"/>
      <c r="J4" s="482" t="s">
        <v>434</v>
      </c>
      <c r="K4" s="655">
        <f>(351-331)/331</f>
        <v>6.0422960725075532E-2</v>
      </c>
      <c r="L4" s="509">
        <v>0.94</v>
      </c>
      <c r="M4" s="482"/>
      <c r="N4" s="485"/>
      <c r="O4" s="485"/>
    </row>
    <row r="5" spans="1:15" ht="14.5">
      <c r="A5" s="480" t="s">
        <v>145</v>
      </c>
      <c r="D5" s="496"/>
      <c r="E5" s="496"/>
      <c r="F5" s="496"/>
      <c r="G5" s="497"/>
      <c r="I5" s="489" t="s">
        <v>435</v>
      </c>
      <c r="J5" s="490" t="s">
        <v>436</v>
      </c>
      <c r="K5" s="490"/>
      <c r="L5" s="490"/>
      <c r="M5" s="490"/>
      <c r="N5" s="485"/>
      <c r="O5" s="485" t="s">
        <v>438</v>
      </c>
    </row>
    <row r="6" spans="1:15">
      <c r="A6" s="480"/>
      <c r="D6" s="496"/>
      <c r="E6" s="496"/>
      <c r="F6" s="496"/>
      <c r="G6" s="497"/>
    </row>
    <row r="7" spans="1:15">
      <c r="A7" s="486" t="s">
        <v>556</v>
      </c>
      <c r="B7" s="491">
        <v>1</v>
      </c>
      <c r="C7" s="491" t="s">
        <v>81</v>
      </c>
      <c r="D7" s="475">
        <v>10000</v>
      </c>
      <c r="E7" s="494">
        <f>B7*D7</f>
        <v>10000</v>
      </c>
      <c r="F7" s="496"/>
      <c r="G7" s="497"/>
      <c r="I7" s="475" t="s">
        <v>502</v>
      </c>
    </row>
    <row r="8" spans="1:15" s="678" customFormat="1">
      <c r="A8" s="670" t="s">
        <v>558</v>
      </c>
      <c r="B8" s="671">
        <f>14-B9</f>
        <v>10</v>
      </c>
      <c r="C8" s="671" t="s">
        <v>27</v>
      </c>
      <c r="D8" s="672">
        <v>2500</v>
      </c>
      <c r="E8" s="673">
        <f>B8*D8</f>
        <v>25000</v>
      </c>
      <c r="F8" s="674" t="s">
        <v>557</v>
      </c>
      <c r="G8" s="677"/>
      <c r="I8" s="672" t="s">
        <v>502</v>
      </c>
    </row>
    <row r="9" spans="1:15" s="678" customFormat="1">
      <c r="A9" s="670" t="s">
        <v>559</v>
      </c>
      <c r="B9" s="671">
        <v>4</v>
      </c>
      <c r="C9" s="671" t="s">
        <v>27</v>
      </c>
      <c r="D9" s="672">
        <v>3000</v>
      </c>
      <c r="E9" s="673">
        <f>B9*D9</f>
        <v>12000</v>
      </c>
      <c r="F9" s="674"/>
      <c r="G9" s="677"/>
      <c r="I9" s="672"/>
    </row>
    <row r="10" spans="1:15">
      <c r="A10" s="486" t="s">
        <v>469</v>
      </c>
      <c r="B10" s="508">
        <f>965*0.3</f>
        <v>289.5</v>
      </c>
      <c r="C10" s="491" t="s">
        <v>87</v>
      </c>
      <c r="D10" s="475">
        <f>M10</f>
        <v>23.205447734138971</v>
      </c>
      <c r="E10" s="494">
        <f t="shared" ref="E10:E14" si="0">B10*D10</f>
        <v>6717.9771190332322</v>
      </c>
      <c r="F10" s="496"/>
      <c r="G10" s="497"/>
      <c r="I10" s="475">
        <v>23.28</v>
      </c>
      <c r="J10" s="474">
        <v>243</v>
      </c>
      <c r="K10" s="509">
        <f>(I10*$K$4)+I10</f>
        <v>24.686646525679759</v>
      </c>
      <c r="L10" s="509">
        <f>K10*$L$4</f>
        <v>23.205447734138971</v>
      </c>
      <c r="M10" s="509">
        <f>L10</f>
        <v>23.205447734138971</v>
      </c>
      <c r="O10" s="474" t="s">
        <v>474</v>
      </c>
    </row>
    <row r="11" spans="1:15">
      <c r="A11" s="486" t="s">
        <v>470</v>
      </c>
      <c r="B11" s="491">
        <f>1990*0.6</f>
        <v>1194</v>
      </c>
      <c r="C11" s="491" t="s">
        <v>87</v>
      </c>
      <c r="D11" s="475">
        <f t="shared" ref="D11:D14" si="1">M11</f>
        <v>22.936312386706948</v>
      </c>
      <c r="E11" s="494">
        <f t="shared" si="0"/>
        <v>27385.956989728096</v>
      </c>
      <c r="F11" s="496"/>
      <c r="G11" s="497"/>
      <c r="I11" s="475">
        <v>23.01</v>
      </c>
      <c r="J11" s="474">
        <v>243</v>
      </c>
      <c r="K11" s="509">
        <f t="shared" ref="K11:K14" si="2">(I11*$K$4)+I11</f>
        <v>24.400332326283991</v>
      </c>
      <c r="L11" s="509">
        <f t="shared" ref="L11:L14" si="3">K11*$L$4</f>
        <v>22.936312386706948</v>
      </c>
      <c r="M11" s="509">
        <f t="shared" ref="M11:M14" si="4">L11</f>
        <v>22.936312386706948</v>
      </c>
      <c r="O11" s="474" t="s">
        <v>474</v>
      </c>
    </row>
    <row r="12" spans="1:15">
      <c r="A12" s="486" t="s">
        <v>423</v>
      </c>
      <c r="B12" s="491">
        <f>965+1990</f>
        <v>2955</v>
      </c>
      <c r="C12" s="491" t="s">
        <v>18</v>
      </c>
      <c r="D12" s="475">
        <f t="shared" si="1"/>
        <v>7.9245407854984897</v>
      </c>
      <c r="E12" s="494">
        <f t="shared" si="0"/>
        <v>23417.018021148036</v>
      </c>
      <c r="F12" s="496"/>
      <c r="G12" s="497"/>
      <c r="I12" s="475">
        <v>7.95</v>
      </c>
      <c r="J12" s="474">
        <v>204</v>
      </c>
      <c r="K12" s="509">
        <f t="shared" si="2"/>
        <v>8.430362537764351</v>
      </c>
      <c r="L12" s="509">
        <f t="shared" si="3"/>
        <v>7.9245407854984897</v>
      </c>
      <c r="M12" s="509">
        <f t="shared" si="4"/>
        <v>7.9245407854984897</v>
      </c>
    </row>
    <row r="13" spans="1:15">
      <c r="A13" s="486" t="s">
        <v>424</v>
      </c>
      <c r="B13" s="491">
        <v>37</v>
      </c>
      <c r="C13" s="491" t="s">
        <v>27</v>
      </c>
      <c r="D13" s="475">
        <f t="shared" si="1"/>
        <v>89.711782477341387</v>
      </c>
      <c r="E13" s="494">
        <f t="shared" si="0"/>
        <v>3319.3359516616315</v>
      </c>
      <c r="F13" s="496"/>
      <c r="G13" s="497"/>
      <c r="I13" s="475">
        <v>90</v>
      </c>
      <c r="J13" s="474">
        <v>204</v>
      </c>
      <c r="K13" s="509">
        <f t="shared" si="2"/>
        <v>95.438066465256796</v>
      </c>
      <c r="L13" s="509">
        <f t="shared" si="3"/>
        <v>89.711782477341387</v>
      </c>
      <c r="M13" s="509">
        <f t="shared" si="4"/>
        <v>89.711782477341387</v>
      </c>
      <c r="O13" s="474" t="s">
        <v>471</v>
      </c>
    </row>
    <row r="14" spans="1:15">
      <c r="A14" s="486" t="s">
        <v>425</v>
      </c>
      <c r="B14" s="491">
        <v>172</v>
      </c>
      <c r="C14" s="491" t="s">
        <v>14</v>
      </c>
      <c r="D14" s="475">
        <f t="shared" si="1"/>
        <v>68.779033232628393</v>
      </c>
      <c r="E14" s="494">
        <f t="shared" si="0"/>
        <v>11829.993716012084</v>
      </c>
      <c r="F14" s="496"/>
      <c r="G14" s="497"/>
      <c r="I14" s="475">
        <v>69</v>
      </c>
      <c r="J14" s="474">
        <v>204</v>
      </c>
      <c r="K14" s="509">
        <f t="shared" si="2"/>
        <v>73.169184290030216</v>
      </c>
      <c r="L14" s="509">
        <f t="shared" si="3"/>
        <v>68.779033232628393</v>
      </c>
      <c r="M14" s="509">
        <f t="shared" si="4"/>
        <v>68.779033232628393</v>
      </c>
      <c r="O14" s="474" t="s">
        <v>472</v>
      </c>
    </row>
    <row r="15" spans="1:15">
      <c r="A15" s="486"/>
      <c r="B15" s="491"/>
      <c r="C15" s="491"/>
      <c r="D15" s="475"/>
      <c r="E15" s="512">
        <f>SUM(E7:E14)</f>
        <v>119670.28179758308</v>
      </c>
      <c r="F15" s="513"/>
      <c r="G15" s="497"/>
    </row>
    <row r="16" spans="1:15">
      <c r="A16" s="486" t="s">
        <v>151</v>
      </c>
      <c r="B16" s="491"/>
      <c r="C16" s="491"/>
      <c r="D16" s="475"/>
      <c r="E16" s="494"/>
      <c r="F16" s="494">
        <f>E15</f>
        <v>119670.28179758308</v>
      </c>
      <c r="G16" s="497">
        <f>F16</f>
        <v>119670.28179758308</v>
      </c>
    </row>
    <row r="17" spans="1:15">
      <c r="A17" s="486"/>
      <c r="B17" s="491"/>
      <c r="C17" s="491"/>
      <c r="D17" s="475"/>
      <c r="E17" s="494"/>
      <c r="F17" s="496"/>
      <c r="G17" s="497"/>
    </row>
    <row r="18" spans="1:15">
      <c r="A18" s="486"/>
      <c r="B18" s="491"/>
      <c r="C18" s="491"/>
      <c r="D18" s="475"/>
      <c r="E18" s="494"/>
      <c r="F18" s="494"/>
      <c r="G18" s="497"/>
    </row>
    <row r="19" spans="1:15">
      <c r="A19" s="480" t="s">
        <v>90</v>
      </c>
      <c r="B19" s="491"/>
      <c r="C19" s="491"/>
      <c r="D19" s="475"/>
      <c r="E19" s="494"/>
      <c r="F19" s="496"/>
      <c r="G19" s="497"/>
    </row>
    <row r="20" spans="1:15">
      <c r="A20" s="480"/>
      <c r="B20" s="491"/>
      <c r="C20" s="491"/>
      <c r="D20" s="475"/>
      <c r="E20" s="494"/>
      <c r="F20" s="496"/>
      <c r="G20" s="497"/>
    </row>
    <row r="21" spans="1:15">
      <c r="A21" s="486" t="s">
        <v>532</v>
      </c>
      <c r="B21" s="491">
        <v>108</v>
      </c>
      <c r="C21" s="491" t="s">
        <v>14</v>
      </c>
      <c r="D21" s="475">
        <v>450</v>
      </c>
      <c r="E21" s="494">
        <f>B21*D21</f>
        <v>48600</v>
      </c>
      <c r="F21" s="496"/>
      <c r="G21" s="497"/>
    </row>
    <row r="22" spans="1:15">
      <c r="A22" s="486" t="s">
        <v>372</v>
      </c>
      <c r="B22" s="491">
        <v>36</v>
      </c>
      <c r="C22" s="491" t="s">
        <v>14</v>
      </c>
      <c r="D22" s="475">
        <v>450</v>
      </c>
      <c r="E22" s="494">
        <f>B22*D22</f>
        <v>16200</v>
      </c>
      <c r="F22" s="496"/>
      <c r="G22" s="497"/>
      <c r="I22" s="475" t="s">
        <v>502</v>
      </c>
    </row>
    <row r="23" spans="1:15">
      <c r="A23" s="486" t="s">
        <v>519</v>
      </c>
      <c r="B23" s="491">
        <v>5</v>
      </c>
      <c r="C23" s="491" t="s">
        <v>14</v>
      </c>
      <c r="D23" s="475">
        <f>D24/0.5*2.2</f>
        <v>1430.0000000000002</v>
      </c>
      <c r="E23" s="494">
        <f t="shared" ref="E23:E29" si="5">B23*D23</f>
        <v>7150.0000000000009</v>
      </c>
      <c r="F23" s="496"/>
      <c r="G23" s="497"/>
      <c r="I23" s="475" t="s">
        <v>502</v>
      </c>
      <c r="K23" s="509"/>
      <c r="L23" s="509"/>
      <c r="M23" s="509"/>
    </row>
    <row r="24" spans="1:15">
      <c r="A24" s="486" t="s">
        <v>516</v>
      </c>
      <c r="B24" s="491">
        <v>89</v>
      </c>
      <c r="C24" s="491" t="s">
        <v>14</v>
      </c>
      <c r="D24" s="475">
        <v>325</v>
      </c>
      <c r="E24" s="494">
        <f t="shared" si="5"/>
        <v>28925</v>
      </c>
      <c r="F24" s="496"/>
      <c r="G24" s="497"/>
      <c r="I24" s="475" t="s">
        <v>502</v>
      </c>
      <c r="K24" s="509"/>
      <c r="L24" s="509"/>
      <c r="M24" s="509"/>
    </row>
    <row r="25" spans="1:15">
      <c r="A25" s="486" t="s">
        <v>530</v>
      </c>
      <c r="B25" s="491">
        <v>28</v>
      </c>
      <c r="C25" s="491" t="s">
        <v>14</v>
      </c>
      <c r="D25" s="475">
        <f>D24/0.5*1</f>
        <v>650</v>
      </c>
      <c r="E25" s="494">
        <f t="shared" si="5"/>
        <v>18200</v>
      </c>
      <c r="F25" s="496"/>
      <c r="G25" s="497"/>
      <c r="I25" s="475" t="s">
        <v>502</v>
      </c>
      <c r="K25" s="509"/>
      <c r="L25" s="509"/>
      <c r="M25" s="509"/>
    </row>
    <row r="26" spans="1:15">
      <c r="A26" s="486" t="s">
        <v>517</v>
      </c>
      <c r="B26" s="508">
        <v>59</v>
      </c>
      <c r="C26" s="491" t="s">
        <v>14</v>
      </c>
      <c r="D26" s="475">
        <f>D24/0.5*1.8</f>
        <v>1170</v>
      </c>
      <c r="E26" s="494">
        <f t="shared" si="5"/>
        <v>69030</v>
      </c>
      <c r="F26" s="496"/>
      <c r="G26" s="497"/>
      <c r="I26" s="475" t="s">
        <v>502</v>
      </c>
      <c r="K26" s="509"/>
      <c r="L26" s="509"/>
      <c r="M26" s="509"/>
    </row>
    <row r="27" spans="1:15">
      <c r="A27" s="486" t="s">
        <v>421</v>
      </c>
      <c r="B27" s="508">
        <v>210</v>
      </c>
      <c r="C27" s="491" t="s">
        <v>14</v>
      </c>
      <c r="D27" s="475">
        <f t="shared" ref="D27:D28" si="6">M27</f>
        <v>35.884712990936549</v>
      </c>
      <c r="E27" s="494">
        <f t="shared" si="5"/>
        <v>7535.7897280966754</v>
      </c>
      <c r="F27" s="496"/>
      <c r="G27" s="497"/>
      <c r="I27" s="475">
        <v>36</v>
      </c>
      <c r="J27" s="474">
        <v>204</v>
      </c>
      <c r="K27" s="509">
        <f t="shared" ref="K27:K28" si="7">(I27*$K$4)+I27</f>
        <v>38.175226586102717</v>
      </c>
      <c r="L27" s="509">
        <f t="shared" ref="L27:L28" si="8">K27*$L$4</f>
        <v>35.884712990936549</v>
      </c>
      <c r="M27" s="509">
        <f t="shared" ref="M27:M28" si="9">L27</f>
        <v>35.884712990936549</v>
      </c>
      <c r="O27" s="474" t="s">
        <v>473</v>
      </c>
    </row>
    <row r="28" spans="1:15">
      <c r="A28" s="486" t="s">
        <v>422</v>
      </c>
      <c r="B28" s="491">
        <v>21</v>
      </c>
      <c r="C28" s="491" t="s">
        <v>14</v>
      </c>
      <c r="D28" s="475">
        <f t="shared" si="6"/>
        <v>10.96477341389728</v>
      </c>
      <c r="E28" s="494">
        <f t="shared" si="5"/>
        <v>230.26024169184288</v>
      </c>
      <c r="F28" s="496"/>
      <c r="G28" s="497"/>
      <c r="I28" s="475">
        <v>11</v>
      </c>
      <c r="J28" s="474">
        <v>633</v>
      </c>
      <c r="K28" s="509">
        <f t="shared" si="7"/>
        <v>11.66465256797583</v>
      </c>
      <c r="L28" s="509">
        <f t="shared" si="8"/>
        <v>10.96477341389728</v>
      </c>
      <c r="M28" s="509">
        <f t="shared" si="9"/>
        <v>10.96477341389728</v>
      </c>
    </row>
    <row r="29" spans="1:15">
      <c r="A29" s="486" t="s">
        <v>513</v>
      </c>
      <c r="B29" s="491">
        <v>8</v>
      </c>
      <c r="C29" s="491" t="s">
        <v>1</v>
      </c>
      <c r="D29" s="475">
        <v>500</v>
      </c>
      <c r="E29" s="494">
        <f t="shared" si="5"/>
        <v>4000</v>
      </c>
      <c r="F29" s="496"/>
      <c r="G29" s="497"/>
      <c r="I29" s="475" t="s">
        <v>495</v>
      </c>
      <c r="K29" s="509"/>
      <c r="L29" s="509"/>
      <c r="M29" s="509"/>
    </row>
    <row r="30" spans="1:15">
      <c r="A30" s="486" t="s">
        <v>494</v>
      </c>
      <c r="B30" s="491">
        <v>11</v>
      </c>
      <c r="C30" s="491" t="s">
        <v>1</v>
      </c>
      <c r="D30" s="475">
        <v>150</v>
      </c>
      <c r="E30" s="494">
        <f>B30*D30</f>
        <v>1650</v>
      </c>
      <c r="F30" s="496"/>
      <c r="G30" s="497"/>
      <c r="I30" s="475" t="s">
        <v>495</v>
      </c>
    </row>
    <row r="31" spans="1:15">
      <c r="A31" s="486"/>
      <c r="B31" s="491"/>
      <c r="C31" s="491"/>
      <c r="D31" s="475"/>
      <c r="E31" s="512">
        <f>SUM(E22:E30)</f>
        <v>152921.04996978852</v>
      </c>
      <c r="F31" s="496"/>
      <c r="G31" s="497"/>
    </row>
    <row r="32" spans="1:15">
      <c r="A32" s="486"/>
      <c r="B32" s="491"/>
      <c r="C32" s="491"/>
      <c r="D32" s="475"/>
      <c r="E32" s="494"/>
      <c r="F32" s="514">
        <f>E31</f>
        <v>152921.04996978852</v>
      </c>
      <c r="G32" s="497">
        <f>F32</f>
        <v>152921.04996978852</v>
      </c>
    </row>
    <row r="33" spans="1:7">
      <c r="A33" s="486"/>
      <c r="B33" s="491"/>
      <c r="C33" s="491"/>
      <c r="D33" s="475"/>
      <c r="E33" s="494"/>
      <c r="F33" s="496"/>
      <c r="G33" s="497"/>
    </row>
    <row r="34" spans="1:7">
      <c r="A34" s="486" t="s">
        <v>503</v>
      </c>
      <c r="B34" s="491">
        <v>1</v>
      </c>
      <c r="C34" s="491" t="s">
        <v>81</v>
      </c>
      <c r="D34" s="475">
        <v>16480</v>
      </c>
      <c r="E34" s="494">
        <f>B34*D34</f>
        <v>16480</v>
      </c>
      <c r="F34" s="496" t="s">
        <v>565</v>
      </c>
      <c r="G34" s="497"/>
    </row>
    <row r="35" spans="1:7">
      <c r="A35" s="486"/>
      <c r="B35" s="491"/>
      <c r="C35" s="491"/>
      <c r="D35" s="475"/>
      <c r="E35" s="512">
        <f>SUM(E34)</f>
        <v>16480</v>
      </c>
      <c r="F35" s="496"/>
      <c r="G35" s="497"/>
    </row>
    <row r="36" spans="1:7">
      <c r="A36" s="486"/>
      <c r="B36" s="491"/>
      <c r="C36" s="491"/>
      <c r="D36" s="475"/>
      <c r="E36" s="494"/>
      <c r="F36" s="514">
        <f>E35</f>
        <v>16480</v>
      </c>
      <c r="G36" s="497">
        <f>F36</f>
        <v>16480</v>
      </c>
    </row>
    <row r="37" spans="1:7">
      <c r="A37" s="486"/>
      <c r="B37" s="491"/>
      <c r="C37" s="491"/>
      <c r="D37" s="475"/>
      <c r="E37" s="494"/>
      <c r="F37" s="496"/>
      <c r="G37" s="497"/>
    </row>
    <row r="38" spans="1:7" hidden="1">
      <c r="A38" s="486" t="s">
        <v>166</v>
      </c>
      <c r="B38" s="491"/>
      <c r="C38" s="491" t="s">
        <v>1</v>
      </c>
      <c r="D38" s="475">
        <v>600</v>
      </c>
      <c r="E38" s="494">
        <f>B38*D38</f>
        <v>0</v>
      </c>
      <c r="F38" s="496"/>
      <c r="G38" s="497"/>
    </row>
    <row r="39" spans="1:7" hidden="1">
      <c r="A39" s="486"/>
      <c r="B39" s="491"/>
      <c r="C39" s="491"/>
      <c r="D39" s="475"/>
      <c r="E39" s="494"/>
      <c r="F39" s="496"/>
      <c r="G39" s="497"/>
    </row>
    <row r="40" spans="1:7" hidden="1">
      <c r="A40" s="486" t="s">
        <v>167</v>
      </c>
      <c r="B40" s="491"/>
      <c r="C40" s="491" t="s">
        <v>1</v>
      </c>
      <c r="D40" s="475">
        <v>75</v>
      </c>
      <c r="E40" s="494">
        <f>B40*D40</f>
        <v>0</v>
      </c>
      <c r="F40" s="496"/>
      <c r="G40" s="497"/>
    </row>
    <row r="41" spans="1:7" hidden="1">
      <c r="A41" s="486"/>
      <c r="B41" s="491"/>
      <c r="C41" s="491"/>
      <c r="D41" s="475"/>
      <c r="E41" s="494"/>
      <c r="F41" s="496"/>
      <c r="G41" s="497"/>
    </row>
    <row r="42" spans="1:7" hidden="1">
      <c r="A42" s="486" t="s">
        <v>430</v>
      </c>
      <c r="B42" s="491"/>
      <c r="C42" s="491" t="s">
        <v>1</v>
      </c>
      <c r="D42" s="475">
        <v>250</v>
      </c>
      <c r="E42" s="494">
        <f>B42*D42</f>
        <v>0</v>
      </c>
      <c r="F42" s="496"/>
      <c r="G42" s="497"/>
    </row>
    <row r="43" spans="1:7" hidden="1">
      <c r="A43" s="486"/>
      <c r="B43" s="491"/>
      <c r="C43" s="491"/>
      <c r="D43" s="475"/>
      <c r="E43" s="494"/>
      <c r="F43" s="496"/>
      <c r="G43" s="497"/>
    </row>
    <row r="44" spans="1:7" hidden="1">
      <c r="A44" s="486" t="s">
        <v>292</v>
      </c>
      <c r="B44" s="491"/>
      <c r="C44" s="491" t="s">
        <v>1</v>
      </c>
      <c r="D44" s="475">
        <v>750</v>
      </c>
      <c r="E44" s="494">
        <f>B44*D44</f>
        <v>0</v>
      </c>
      <c r="F44" s="496"/>
      <c r="G44" s="497"/>
    </row>
    <row r="45" spans="1:7" hidden="1">
      <c r="A45" s="486"/>
      <c r="B45" s="491"/>
      <c r="C45" s="491"/>
      <c r="D45" s="475"/>
      <c r="E45" s="494"/>
      <c r="F45" s="496"/>
      <c r="G45" s="497"/>
    </row>
    <row r="46" spans="1:7" hidden="1">
      <c r="A46" s="486" t="s">
        <v>169</v>
      </c>
      <c r="B46" s="491"/>
      <c r="C46" s="491" t="s">
        <v>1</v>
      </c>
      <c r="D46" s="475">
        <v>48</v>
      </c>
      <c r="E46" s="494">
        <f>B46*D46</f>
        <v>0</v>
      </c>
      <c r="F46" s="496"/>
      <c r="G46" s="497"/>
    </row>
    <row r="47" spans="1:7" hidden="1">
      <c r="A47" s="486"/>
      <c r="B47" s="491"/>
      <c r="C47" s="491"/>
      <c r="D47" s="475"/>
      <c r="E47" s="494"/>
      <c r="F47" s="496"/>
      <c r="G47" s="497"/>
    </row>
    <row r="48" spans="1:7" hidden="1">
      <c r="A48" s="486" t="s">
        <v>170</v>
      </c>
      <c r="B48" s="491"/>
      <c r="C48" s="491" t="s">
        <v>1</v>
      </c>
      <c r="D48" s="475">
        <v>25</v>
      </c>
      <c r="E48" s="494">
        <f>B48*D48</f>
        <v>0</v>
      </c>
      <c r="F48" s="496"/>
      <c r="G48" s="497"/>
    </row>
    <row r="49" spans="1:7" hidden="1">
      <c r="A49" s="486"/>
      <c r="B49" s="491"/>
      <c r="C49" s="491"/>
      <c r="D49" s="475"/>
      <c r="E49" s="494"/>
      <c r="F49" s="496"/>
      <c r="G49" s="497"/>
    </row>
    <row r="50" spans="1:7" hidden="1">
      <c r="A50" s="486" t="s">
        <v>321</v>
      </c>
      <c r="B50" s="491"/>
      <c r="C50" s="491" t="s">
        <v>1</v>
      </c>
      <c r="D50" s="475">
        <v>45</v>
      </c>
      <c r="E50" s="494">
        <f>B50*D50</f>
        <v>0</v>
      </c>
      <c r="F50" s="496"/>
      <c r="G50" s="497"/>
    </row>
    <row r="51" spans="1:7" hidden="1">
      <c r="A51" s="486"/>
      <c r="B51" s="491"/>
      <c r="C51" s="491"/>
      <c r="D51" s="475"/>
      <c r="E51" s="512">
        <f>SUM(E38:E50)</f>
        <v>0</v>
      </c>
      <c r="F51" s="515"/>
      <c r="G51" s="497"/>
    </row>
    <row r="52" spans="1:7" hidden="1">
      <c r="A52" s="486"/>
      <c r="B52" s="491"/>
      <c r="C52" s="491"/>
      <c r="D52" s="475"/>
      <c r="E52" s="494"/>
      <c r="F52" s="496">
        <f>E51</f>
        <v>0</v>
      </c>
      <c r="G52" s="497">
        <f>F52</f>
        <v>0</v>
      </c>
    </row>
    <row r="53" spans="1:7">
      <c r="A53" s="486" t="s">
        <v>529</v>
      </c>
      <c r="B53" s="491">
        <v>1</v>
      </c>
      <c r="C53" s="491" t="s">
        <v>81</v>
      </c>
      <c r="D53" s="475">
        <v>10000</v>
      </c>
      <c r="E53" s="513">
        <f>B53*D53</f>
        <v>10000</v>
      </c>
      <c r="F53" s="496" t="s">
        <v>560</v>
      </c>
      <c r="G53" s="497"/>
    </row>
    <row r="54" spans="1:7">
      <c r="A54" s="486"/>
      <c r="B54" s="491"/>
      <c r="C54" s="491"/>
      <c r="D54" s="475"/>
      <c r="E54" s="494">
        <f>SUM(E53)</f>
        <v>10000</v>
      </c>
      <c r="F54" s="515"/>
      <c r="G54" s="497"/>
    </row>
    <row r="55" spans="1:7">
      <c r="A55" s="486"/>
      <c r="B55" s="491"/>
      <c r="C55" s="491"/>
      <c r="D55" s="475"/>
      <c r="E55" s="494"/>
      <c r="F55" s="496">
        <f>E54</f>
        <v>10000</v>
      </c>
      <c r="G55" s="497">
        <f>F55</f>
        <v>10000</v>
      </c>
    </row>
    <row r="56" spans="1:7">
      <c r="A56" s="486"/>
      <c r="B56" s="491"/>
      <c r="C56" s="491"/>
      <c r="D56" s="475"/>
      <c r="E56" s="494"/>
      <c r="F56" s="496"/>
      <c r="G56" s="497"/>
    </row>
    <row r="57" spans="1:7">
      <c r="A57" s="486"/>
      <c r="B57" s="491"/>
      <c r="C57" s="491"/>
      <c r="D57" s="475"/>
      <c r="E57" s="494"/>
      <c r="F57" s="496"/>
      <c r="G57" s="497"/>
    </row>
    <row r="58" spans="1:7">
      <c r="A58" s="486"/>
      <c r="B58" s="491"/>
      <c r="C58" s="491"/>
      <c r="D58" s="494"/>
      <c r="E58" s="494"/>
      <c r="F58" s="516" t="s">
        <v>63</v>
      </c>
      <c r="G58" s="639">
        <f>SUM(G16:G57)</f>
        <v>299071.33176737162</v>
      </c>
    </row>
    <row r="59" spans="1:7">
      <c r="A59" s="500"/>
      <c r="B59" s="501"/>
      <c r="C59" s="501"/>
      <c r="D59" s="513"/>
      <c r="E59" s="513"/>
      <c r="F59" s="515"/>
      <c r="G59" s="517"/>
    </row>
    <row r="60" spans="1:7">
      <c r="B60" s="491"/>
      <c r="C60" s="491"/>
      <c r="D60" s="518"/>
      <c r="E60" s="518"/>
    </row>
    <row r="61" spans="1:7">
      <c r="B61" s="491"/>
      <c r="C61" s="491"/>
      <c r="D61" s="518"/>
      <c r="E61" s="518"/>
    </row>
    <row r="62" spans="1:7">
      <c r="B62" s="491"/>
      <c r="C62" s="491"/>
      <c r="D62" s="518"/>
      <c r="E62" s="518"/>
    </row>
    <row r="63" spans="1:7">
      <c r="B63" s="491"/>
      <c r="C63" s="491"/>
      <c r="D63" s="518"/>
      <c r="E63" s="518"/>
    </row>
    <row r="64" spans="1:7">
      <c r="B64" s="491"/>
      <c r="C64" s="491"/>
      <c r="D64" s="518"/>
      <c r="E64" s="518"/>
    </row>
    <row r="65" spans="2:5">
      <c r="B65" s="491"/>
      <c r="C65" s="491"/>
      <c r="D65" s="518"/>
      <c r="E65" s="518"/>
    </row>
  </sheetData>
  <pageMargins left="0.75" right="0.75" top="1" bottom="1" header="0.3" footer="0.3"/>
  <pageSetup paperSize="9" scale="78"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0208B-24F9-4228-B43E-81DBAF156C55}">
  <sheetPr>
    <pageSetUpPr fitToPage="1"/>
  </sheetPr>
  <dimension ref="A1:S66"/>
  <sheetViews>
    <sheetView view="pageBreakPreview" topLeftCell="A49" zoomScale="88" zoomScaleNormal="100" zoomScaleSheetLayoutView="88" workbookViewId="0">
      <selection activeCell="M20" sqref="M20"/>
    </sheetView>
  </sheetViews>
  <sheetFormatPr defaultColWidth="14.453125" defaultRowHeight="20" customHeight="1"/>
  <cols>
    <col min="1" max="1" width="4.81640625" style="171" customWidth="1"/>
    <col min="2" max="2" width="5.1796875" style="171" customWidth="1"/>
    <col min="3" max="3" width="8.81640625" style="171" customWidth="1"/>
    <col min="4" max="4" width="17.453125" style="171" customWidth="1"/>
    <col min="5" max="5" width="3.453125" style="171" customWidth="1"/>
    <col min="6" max="6" width="5.1796875" style="171" customWidth="1"/>
    <col min="7" max="7" width="8.6328125" style="171" customWidth="1"/>
    <col min="8" max="8" width="10.453125" style="171" customWidth="1"/>
    <col min="9" max="9" width="4.453125" style="171" customWidth="1"/>
    <col min="10" max="14" width="4.6328125" style="171" customWidth="1"/>
    <col min="15" max="15" width="26.81640625" style="171" customWidth="1"/>
    <col min="16" max="16" width="20.36328125" style="171" customWidth="1"/>
    <col min="17" max="18" width="8.81640625" style="171" customWidth="1"/>
    <col min="19" max="16384" width="14.453125" style="171"/>
  </cols>
  <sheetData>
    <row r="1" spans="1:18" ht="20" customHeight="1">
      <c r="A1" s="186"/>
      <c r="B1" s="185"/>
      <c r="C1" s="176"/>
      <c r="D1" s="176"/>
      <c r="E1" s="176"/>
      <c r="F1" s="176"/>
      <c r="G1" s="176"/>
      <c r="H1" s="176"/>
      <c r="I1" s="176"/>
      <c r="J1" s="176"/>
      <c r="K1" s="176"/>
      <c r="L1" s="176"/>
      <c r="M1" s="176"/>
      <c r="N1" s="176"/>
      <c r="O1" s="176"/>
      <c r="P1" s="176"/>
      <c r="Q1" s="176"/>
      <c r="R1" s="176"/>
    </row>
    <row r="2" spans="1:18" ht="20" customHeight="1">
      <c r="A2" s="186"/>
      <c r="B2" s="185"/>
      <c r="C2" s="176"/>
      <c r="D2" s="176"/>
      <c r="E2" s="176"/>
      <c r="F2" s="176"/>
      <c r="G2" s="176"/>
      <c r="H2" s="176"/>
      <c r="I2" s="176"/>
      <c r="J2" s="176"/>
      <c r="K2" s="176"/>
      <c r="L2" s="176"/>
      <c r="M2" s="176"/>
      <c r="N2" s="176"/>
      <c r="O2" s="176"/>
      <c r="P2" s="176"/>
      <c r="Q2" s="176"/>
      <c r="R2" s="176"/>
    </row>
    <row r="3" spans="1:18" ht="20" customHeight="1">
      <c r="A3" s="186"/>
      <c r="B3" s="185"/>
      <c r="C3" s="176"/>
      <c r="D3" s="176"/>
      <c r="E3" s="176"/>
      <c r="F3" s="176"/>
      <c r="G3" s="176"/>
      <c r="H3" s="176"/>
      <c r="I3" s="176"/>
      <c r="J3" s="176"/>
      <c r="K3" s="176"/>
      <c r="L3" s="176"/>
      <c r="M3" s="176"/>
      <c r="N3" s="176"/>
      <c r="O3" s="176"/>
      <c r="P3" s="176"/>
      <c r="Q3" s="176"/>
      <c r="R3" s="176"/>
    </row>
    <row r="4" spans="1:18" ht="20" customHeight="1">
      <c r="A4" s="186"/>
      <c r="B4" s="185"/>
      <c r="C4" s="176"/>
      <c r="D4" s="176"/>
      <c r="E4" s="176"/>
      <c r="F4" s="176"/>
      <c r="G4" s="241" t="s">
        <v>412</v>
      </c>
      <c r="H4" s="176"/>
      <c r="I4" s="176"/>
      <c r="J4" s="176"/>
      <c r="K4" s="176"/>
      <c r="L4" s="176"/>
      <c r="M4" s="176"/>
      <c r="N4" s="176"/>
      <c r="O4" s="176"/>
      <c r="P4" s="176"/>
      <c r="Q4" s="176"/>
      <c r="R4" s="176"/>
    </row>
    <row r="5" spans="1:18" ht="20" customHeight="1">
      <c r="A5" s="186"/>
      <c r="B5" s="185"/>
      <c r="C5" s="176"/>
      <c r="D5" s="176"/>
      <c r="E5" s="176"/>
      <c r="F5" s="176"/>
      <c r="G5" s="176"/>
      <c r="H5" s="176"/>
      <c r="I5" s="176"/>
      <c r="J5" s="176"/>
      <c r="K5" s="176"/>
      <c r="L5" s="176"/>
      <c r="M5" s="176"/>
      <c r="N5" s="176"/>
      <c r="O5" s="176"/>
      <c r="P5" s="176"/>
      <c r="Q5" s="176"/>
      <c r="R5" s="176"/>
    </row>
    <row r="6" spans="1:18" ht="20" customHeight="1">
      <c r="A6" s="175">
        <v>1</v>
      </c>
      <c r="B6" s="227" t="s">
        <v>230</v>
      </c>
      <c r="C6" s="182"/>
      <c r="D6" s="172"/>
      <c r="E6" s="172"/>
      <c r="F6" s="172"/>
      <c r="G6" s="241" t="s">
        <v>567</v>
      </c>
      <c r="H6" s="172"/>
      <c r="I6" s="172"/>
      <c r="J6" s="172"/>
      <c r="K6" s="172"/>
      <c r="L6" s="172"/>
      <c r="M6" s="172"/>
      <c r="N6" s="172"/>
      <c r="O6" s="172"/>
      <c r="P6" s="176"/>
      <c r="Q6" s="176"/>
      <c r="R6" s="176"/>
    </row>
    <row r="7" spans="1:18" ht="20" customHeight="1">
      <c r="A7" s="175"/>
      <c r="B7" s="174"/>
      <c r="C7" s="172"/>
      <c r="D7" s="172"/>
      <c r="E7" s="172"/>
      <c r="F7" s="172"/>
      <c r="G7" s="172"/>
      <c r="H7" s="172"/>
      <c r="I7" s="172"/>
      <c r="J7" s="172"/>
      <c r="K7" s="172"/>
      <c r="L7" s="172"/>
      <c r="M7" s="172"/>
      <c r="N7" s="172"/>
      <c r="O7" s="172"/>
      <c r="P7" s="176"/>
      <c r="Q7" s="176"/>
      <c r="R7" s="176"/>
    </row>
    <row r="8" spans="1:18" ht="47" customHeight="1">
      <c r="A8" s="175"/>
      <c r="B8" s="174">
        <v>1.1000000000000001</v>
      </c>
      <c r="C8" s="172" t="s">
        <v>231</v>
      </c>
      <c r="D8" s="172"/>
      <c r="E8" s="172" t="s">
        <v>0</v>
      </c>
      <c r="P8" s="176"/>
      <c r="Q8" s="176"/>
      <c r="R8" s="176"/>
    </row>
    <row r="9" spans="1:18" ht="31" customHeight="1">
      <c r="A9" s="175"/>
      <c r="B9" s="174"/>
      <c r="C9" s="172"/>
      <c r="D9" s="172"/>
      <c r="E9" s="172"/>
      <c r="F9" s="688" t="s">
        <v>515</v>
      </c>
      <c r="G9" s="688"/>
      <c r="H9" s="688"/>
      <c r="I9" s="688"/>
      <c r="J9" s="688"/>
      <c r="K9" s="688"/>
      <c r="L9" s="688"/>
      <c r="M9" s="688"/>
      <c r="N9" s="688"/>
      <c r="O9" s="688"/>
      <c r="P9" s="176"/>
      <c r="Q9" s="176"/>
      <c r="R9" s="176"/>
    </row>
    <row r="10" spans="1:18" ht="20" customHeight="1">
      <c r="A10" s="175"/>
      <c r="B10" s="174"/>
      <c r="C10" s="172"/>
      <c r="D10" s="172"/>
      <c r="E10" s="172"/>
      <c r="F10" s="243"/>
      <c r="G10" s="243"/>
      <c r="H10" s="243"/>
      <c r="I10" s="243"/>
      <c r="J10" s="243"/>
      <c r="K10" s="243"/>
      <c r="L10" s="243"/>
      <c r="M10" s="243"/>
      <c r="N10" s="243"/>
      <c r="O10" s="243"/>
      <c r="P10" s="176"/>
      <c r="Q10" s="176"/>
      <c r="R10" s="176"/>
    </row>
    <row r="11" spans="1:18" ht="24" customHeight="1">
      <c r="A11" s="175"/>
      <c r="B11" s="174">
        <v>1.2</v>
      </c>
      <c r="C11" s="172" t="s">
        <v>232</v>
      </c>
      <c r="D11" s="172"/>
      <c r="E11" s="172" t="s">
        <v>0</v>
      </c>
      <c r="P11" s="176"/>
      <c r="Q11" s="176"/>
      <c r="R11" s="176"/>
    </row>
    <row r="12" spans="1:18" ht="15" customHeight="1">
      <c r="A12" s="175"/>
      <c r="B12" s="174"/>
      <c r="C12" s="172"/>
      <c r="D12" s="172"/>
      <c r="E12" s="172"/>
      <c r="F12" s="688" t="s">
        <v>520</v>
      </c>
      <c r="G12" s="688"/>
      <c r="H12" s="688"/>
      <c r="I12" s="688"/>
      <c r="J12" s="688"/>
      <c r="K12" s="688"/>
      <c r="L12" s="688"/>
      <c r="M12" s="688"/>
      <c r="N12" s="688"/>
      <c r="O12" s="688"/>
      <c r="P12" s="176"/>
      <c r="Q12" s="176"/>
      <c r="R12" s="176"/>
    </row>
    <row r="13" spans="1:18" ht="20" customHeight="1">
      <c r="A13" s="175"/>
      <c r="B13" s="174"/>
      <c r="C13" s="172"/>
      <c r="D13" s="172"/>
      <c r="E13" s="172"/>
      <c r="F13" s="172"/>
      <c r="G13" s="172"/>
      <c r="H13" s="172"/>
      <c r="I13" s="172"/>
      <c r="J13" s="172"/>
      <c r="K13" s="172"/>
      <c r="L13" s="172"/>
      <c r="M13" s="172"/>
      <c r="N13" s="172"/>
      <c r="O13" s="172"/>
      <c r="P13" s="176"/>
      <c r="Q13" s="176"/>
      <c r="R13" s="176"/>
    </row>
    <row r="14" spans="1:18" ht="20" customHeight="1">
      <c r="A14" s="175"/>
      <c r="B14" s="174">
        <v>1.3</v>
      </c>
      <c r="C14" s="172" t="s">
        <v>327</v>
      </c>
      <c r="D14" s="172"/>
      <c r="E14" s="172" t="s">
        <v>0</v>
      </c>
      <c r="F14" s="184"/>
      <c r="G14" s="181"/>
      <c r="H14" s="181"/>
      <c r="I14" s="181"/>
      <c r="J14" s="181"/>
      <c r="K14" s="181"/>
      <c r="L14" s="181"/>
      <c r="M14" s="181"/>
      <c r="N14" s="181"/>
      <c r="O14" s="181"/>
      <c r="P14" s="181"/>
      <c r="Q14" s="181"/>
      <c r="R14" s="183"/>
    </row>
    <row r="15" spans="1:18" ht="20" customHeight="1">
      <c r="A15" s="175"/>
      <c r="B15" s="174"/>
      <c r="C15" s="172"/>
      <c r="D15" s="172"/>
      <c r="E15" s="172"/>
      <c r="F15" s="184" t="s">
        <v>531</v>
      </c>
      <c r="G15" s="181"/>
      <c r="H15" s="181"/>
      <c r="I15" s="181"/>
      <c r="J15" s="181"/>
      <c r="K15" s="181"/>
      <c r="L15" s="181"/>
      <c r="M15" s="181"/>
      <c r="N15" s="181"/>
      <c r="O15" s="181"/>
      <c r="P15" s="181"/>
      <c r="Q15" s="181"/>
      <c r="R15" s="183"/>
    </row>
    <row r="16" spans="1:18" ht="20" customHeight="1">
      <c r="A16" s="175"/>
      <c r="B16" s="174"/>
      <c r="C16" s="172"/>
      <c r="D16" s="172"/>
      <c r="E16" s="172"/>
      <c r="F16" s="184" t="s">
        <v>568</v>
      </c>
      <c r="G16" s="181"/>
      <c r="H16" s="181"/>
      <c r="I16" s="181"/>
      <c r="J16" s="181"/>
      <c r="K16" s="181"/>
      <c r="L16" s="181"/>
      <c r="M16" s="181"/>
      <c r="N16" s="181"/>
      <c r="O16" s="181"/>
      <c r="P16" s="181"/>
      <c r="Q16" s="181"/>
      <c r="R16" s="183"/>
    </row>
    <row r="17" spans="1:19" ht="20" customHeight="1">
      <c r="A17" s="175"/>
      <c r="B17" s="174"/>
      <c r="C17" s="172"/>
      <c r="D17" s="172"/>
      <c r="E17" s="172"/>
      <c r="F17" s="184" t="s">
        <v>569</v>
      </c>
      <c r="G17" s="181"/>
      <c r="H17" s="181"/>
      <c r="I17" s="181"/>
      <c r="J17" s="181"/>
      <c r="K17" s="181"/>
      <c r="L17" s="181"/>
      <c r="M17" s="181"/>
      <c r="N17" s="181"/>
      <c r="O17" s="181"/>
      <c r="P17" s="181"/>
      <c r="Q17" s="181"/>
      <c r="R17" s="183"/>
    </row>
    <row r="18" spans="1:19" ht="20" customHeight="1">
      <c r="A18" s="175"/>
      <c r="B18" s="174"/>
      <c r="C18" s="172"/>
      <c r="D18" s="172"/>
      <c r="E18" s="172"/>
      <c r="F18" s="184"/>
      <c r="G18" s="181"/>
      <c r="H18" s="181"/>
      <c r="I18" s="181"/>
      <c r="J18" s="181"/>
      <c r="K18" s="181"/>
      <c r="L18" s="181"/>
      <c r="M18" s="181"/>
      <c r="N18" s="181"/>
      <c r="O18" s="181"/>
      <c r="P18" s="181"/>
      <c r="Q18" s="181"/>
      <c r="R18" s="183"/>
    </row>
    <row r="19" spans="1:19" ht="20" customHeight="1">
      <c r="A19" s="175"/>
      <c r="B19" s="174">
        <v>1.4</v>
      </c>
      <c r="C19" s="172" t="s">
        <v>233</v>
      </c>
      <c r="D19" s="172"/>
      <c r="E19" s="172"/>
      <c r="F19" s="172"/>
      <c r="G19" s="172"/>
      <c r="H19" s="180"/>
      <c r="I19" s="243"/>
      <c r="J19" s="243"/>
      <c r="K19" s="172"/>
      <c r="L19" s="172"/>
      <c r="M19" s="172"/>
      <c r="N19" s="172"/>
      <c r="O19" s="172"/>
      <c r="P19" s="176"/>
      <c r="Q19" s="176"/>
      <c r="R19" s="176"/>
    </row>
    <row r="20" spans="1:19" ht="20" customHeight="1">
      <c r="A20" s="175"/>
      <c r="B20" s="174"/>
      <c r="C20" s="172"/>
      <c r="D20" s="172"/>
      <c r="E20" s="172"/>
      <c r="F20" s="171" t="s">
        <v>382</v>
      </c>
      <c r="I20" s="172"/>
      <c r="J20" s="172"/>
      <c r="K20" s="172"/>
      <c r="L20" s="172"/>
      <c r="M20" s="172"/>
      <c r="N20" s="172"/>
      <c r="O20" s="172"/>
      <c r="P20" s="172"/>
      <c r="Q20" s="176"/>
      <c r="R20" s="176"/>
      <c r="S20" s="179"/>
    </row>
    <row r="21" spans="1:19" ht="20" customHeight="1">
      <c r="A21" s="175"/>
      <c r="B21" s="174"/>
      <c r="C21" s="172"/>
      <c r="D21" s="172"/>
      <c r="E21" s="172"/>
      <c r="F21" s="171" t="s">
        <v>383</v>
      </c>
      <c r="I21" s="172"/>
      <c r="J21" s="172"/>
      <c r="K21" s="172"/>
      <c r="L21" s="172"/>
      <c r="M21" s="172"/>
      <c r="N21" s="172"/>
      <c r="O21" s="172"/>
      <c r="P21" s="172"/>
      <c r="Q21" s="176"/>
      <c r="R21" s="176"/>
      <c r="S21" s="179"/>
    </row>
    <row r="22" spans="1:19" ht="20" customHeight="1">
      <c r="A22" s="175"/>
      <c r="B22" s="174"/>
      <c r="C22" s="172"/>
      <c r="D22" s="172"/>
      <c r="E22" s="172"/>
      <c r="I22" s="172"/>
      <c r="J22" s="172"/>
      <c r="K22" s="172"/>
      <c r="L22" s="172"/>
      <c r="M22" s="172"/>
      <c r="N22" s="172"/>
      <c r="O22" s="172"/>
      <c r="P22" s="172"/>
      <c r="Q22" s="176"/>
      <c r="R22" s="176"/>
      <c r="S22" s="179"/>
    </row>
    <row r="23" spans="1:19" ht="20" customHeight="1">
      <c r="A23" s="175"/>
      <c r="B23" s="174">
        <v>1.5</v>
      </c>
      <c r="C23" s="172" t="s">
        <v>234</v>
      </c>
      <c r="D23" s="172"/>
      <c r="E23" s="172" t="s">
        <v>0</v>
      </c>
      <c r="F23" s="171" t="s">
        <v>235</v>
      </c>
      <c r="G23" s="171" t="s">
        <v>514</v>
      </c>
      <c r="I23" s="172"/>
      <c r="J23" s="172"/>
      <c r="K23" s="172"/>
      <c r="L23" s="172"/>
      <c r="M23" s="172"/>
      <c r="N23" s="172"/>
      <c r="O23" s="172"/>
      <c r="P23" s="172"/>
      <c r="Q23" s="176"/>
      <c r="R23" s="176"/>
    </row>
    <row r="24" spans="1:19" ht="20" customHeight="1">
      <c r="A24" s="175"/>
      <c r="B24" s="174"/>
      <c r="C24" s="172"/>
      <c r="D24" s="172"/>
      <c r="E24" s="172"/>
      <c r="F24" s="171" t="s">
        <v>236</v>
      </c>
      <c r="G24" s="171" t="s">
        <v>237</v>
      </c>
      <c r="I24" s="172"/>
      <c r="J24" s="172"/>
      <c r="K24" s="172"/>
      <c r="L24" s="172"/>
      <c r="M24" s="172"/>
      <c r="N24" s="172"/>
      <c r="O24" s="172"/>
      <c r="P24" s="172"/>
      <c r="Q24" s="176"/>
      <c r="R24" s="176"/>
    </row>
    <row r="25" spans="1:19" ht="20" customHeight="1">
      <c r="A25" s="175"/>
      <c r="B25" s="174"/>
      <c r="C25" s="172"/>
      <c r="D25" s="172"/>
      <c r="E25" s="172"/>
      <c r="F25" s="171" t="s">
        <v>238</v>
      </c>
      <c r="G25" s="171" t="s">
        <v>326</v>
      </c>
      <c r="I25" s="172"/>
      <c r="J25" s="172"/>
      <c r="K25" s="172"/>
      <c r="L25" s="172"/>
      <c r="M25" s="172"/>
      <c r="N25" s="172"/>
      <c r="O25" s="172"/>
      <c r="P25" s="172"/>
      <c r="Q25" s="176"/>
      <c r="R25" s="176"/>
    </row>
    <row r="26" spans="1:19" ht="20" customHeight="1">
      <c r="A26" s="175"/>
      <c r="B26" s="174"/>
      <c r="C26" s="172"/>
      <c r="D26" s="172"/>
      <c r="E26" s="172"/>
      <c r="F26" s="171" t="s">
        <v>239</v>
      </c>
      <c r="G26" s="171" t="s">
        <v>240</v>
      </c>
      <c r="I26" s="172"/>
      <c r="J26" s="172"/>
      <c r="K26" s="172"/>
      <c r="L26" s="172"/>
      <c r="M26" s="172"/>
      <c r="N26" s="172"/>
      <c r="O26" s="172"/>
      <c r="P26" s="172"/>
      <c r="Q26" s="176"/>
      <c r="R26" s="176"/>
    </row>
    <row r="27" spans="1:19" ht="20" customHeight="1">
      <c r="A27" s="175"/>
      <c r="B27" s="174"/>
      <c r="C27" s="172"/>
      <c r="D27" s="172"/>
      <c r="E27" s="172"/>
      <c r="I27" s="172"/>
      <c r="J27" s="172"/>
      <c r="K27" s="172"/>
      <c r="L27" s="172"/>
      <c r="M27" s="172"/>
      <c r="N27" s="172"/>
      <c r="O27" s="172"/>
      <c r="P27" s="172"/>
      <c r="Q27" s="176"/>
      <c r="R27" s="176"/>
    </row>
    <row r="28" spans="1:19" ht="15.5">
      <c r="A28" s="175"/>
      <c r="B28" s="174">
        <v>1.6</v>
      </c>
      <c r="C28" s="172" t="s">
        <v>4</v>
      </c>
      <c r="D28" s="172"/>
      <c r="E28" s="172" t="s">
        <v>0</v>
      </c>
      <c r="F28" s="171" t="s">
        <v>384</v>
      </c>
      <c r="I28" s="172"/>
      <c r="J28" s="172"/>
      <c r="K28" s="172"/>
      <c r="L28" s="172"/>
      <c r="M28" s="172"/>
      <c r="N28" s="172"/>
      <c r="O28" s="172"/>
      <c r="P28" s="172"/>
      <c r="Q28" s="176"/>
      <c r="R28" s="176"/>
    </row>
    <row r="29" spans="1:19" ht="15.5">
      <c r="A29" s="175"/>
      <c r="B29" s="174"/>
      <c r="C29" s="172"/>
      <c r="D29" s="172"/>
      <c r="E29" s="172"/>
      <c r="F29" s="171" t="s">
        <v>411</v>
      </c>
      <c r="I29" s="172"/>
      <c r="J29" s="172"/>
      <c r="K29" s="172"/>
      <c r="L29" s="172"/>
      <c r="M29" s="172"/>
      <c r="N29" s="172"/>
      <c r="O29" s="172"/>
      <c r="P29" s="172"/>
      <c r="Q29" s="176"/>
      <c r="R29" s="176"/>
    </row>
    <row r="30" spans="1:19" ht="15.5">
      <c r="A30" s="175"/>
      <c r="B30" s="174"/>
      <c r="C30" s="172"/>
      <c r="D30" s="172"/>
      <c r="E30" s="172"/>
      <c r="F30" s="171" t="s">
        <v>385</v>
      </c>
      <c r="I30" s="172"/>
      <c r="J30" s="172"/>
      <c r="K30" s="172"/>
      <c r="L30" s="172"/>
      <c r="M30" s="172"/>
      <c r="N30" s="172"/>
      <c r="O30" s="172"/>
      <c r="P30" s="172"/>
      <c r="Q30" s="176"/>
      <c r="R30" s="176"/>
    </row>
    <row r="31" spans="1:19" ht="15.5">
      <c r="A31" s="175"/>
      <c r="B31" s="174"/>
      <c r="C31" s="172"/>
      <c r="D31" s="172"/>
      <c r="E31" s="172"/>
      <c r="F31" s="171" t="s">
        <v>386</v>
      </c>
      <c r="I31" s="172"/>
      <c r="J31" s="172"/>
      <c r="K31" s="172"/>
      <c r="L31" s="172"/>
      <c r="M31" s="172"/>
      <c r="N31" s="172"/>
      <c r="O31" s="172"/>
      <c r="P31" s="172"/>
      <c r="Q31" s="176"/>
      <c r="R31" s="176"/>
    </row>
    <row r="32" spans="1:19" ht="15.5">
      <c r="A32" s="175"/>
      <c r="B32" s="174"/>
      <c r="C32" s="172"/>
      <c r="D32" s="172"/>
      <c r="E32" s="172"/>
      <c r="F32" s="171" t="s">
        <v>387</v>
      </c>
      <c r="I32" s="172"/>
      <c r="J32" s="172"/>
      <c r="K32" s="172"/>
      <c r="L32" s="172"/>
      <c r="M32" s="172"/>
      <c r="N32" s="172"/>
      <c r="O32" s="172"/>
      <c r="P32" s="172"/>
      <c r="Q32" s="176"/>
      <c r="R32" s="176"/>
    </row>
    <row r="33" spans="1:18" ht="15.5">
      <c r="A33" s="175"/>
      <c r="B33" s="174"/>
      <c r="C33" s="172"/>
      <c r="D33" s="172"/>
      <c r="E33" s="172"/>
      <c r="F33" s="171" t="s">
        <v>388</v>
      </c>
      <c r="I33" s="172"/>
      <c r="J33" s="172"/>
      <c r="K33" s="172"/>
      <c r="L33" s="172"/>
      <c r="M33" s="172"/>
      <c r="N33" s="172"/>
      <c r="O33" s="172"/>
      <c r="P33" s="172"/>
      <c r="Q33" s="176"/>
      <c r="R33" s="176"/>
    </row>
    <row r="34" spans="1:18" ht="15.5">
      <c r="A34" s="175"/>
      <c r="B34" s="174"/>
      <c r="C34" s="172"/>
      <c r="D34" s="172"/>
      <c r="E34" s="172"/>
      <c r="F34" s="171" t="s">
        <v>389</v>
      </c>
      <c r="I34" s="172"/>
      <c r="J34" s="172"/>
      <c r="K34" s="172"/>
      <c r="L34" s="172"/>
      <c r="M34" s="172"/>
      <c r="N34" s="172"/>
      <c r="O34" s="172"/>
      <c r="P34" s="172"/>
      <c r="Q34" s="176"/>
      <c r="R34" s="176"/>
    </row>
    <row r="35" spans="1:18" ht="15.5">
      <c r="A35" s="175"/>
      <c r="B35" s="174"/>
      <c r="C35" s="172"/>
      <c r="D35" s="172"/>
      <c r="E35" s="172"/>
      <c r="F35" s="171" t="s">
        <v>390</v>
      </c>
      <c r="I35" s="172"/>
      <c r="J35" s="172"/>
      <c r="K35" s="172"/>
      <c r="L35" s="172"/>
      <c r="M35" s="172"/>
      <c r="N35" s="172"/>
      <c r="O35" s="172"/>
      <c r="P35" s="172"/>
      <c r="Q35" s="176"/>
      <c r="R35" s="176"/>
    </row>
    <row r="36" spans="1:18" ht="15.5">
      <c r="A36" s="175"/>
      <c r="B36" s="174"/>
      <c r="C36" s="172"/>
      <c r="D36" s="172"/>
      <c r="E36" s="172"/>
      <c r="F36" s="171" t="s">
        <v>391</v>
      </c>
      <c r="I36" s="172"/>
      <c r="J36" s="172"/>
      <c r="K36" s="172"/>
      <c r="L36" s="172"/>
      <c r="M36" s="172"/>
      <c r="N36" s="172"/>
      <c r="O36" s="172"/>
      <c r="P36" s="172"/>
      <c r="Q36" s="176"/>
      <c r="R36" s="176"/>
    </row>
    <row r="37" spans="1:18" ht="15.5">
      <c r="A37" s="175"/>
      <c r="B37" s="174"/>
      <c r="C37" s="172"/>
      <c r="D37" s="172"/>
      <c r="E37" s="172"/>
      <c r="F37" s="171" t="s">
        <v>392</v>
      </c>
      <c r="I37" s="172"/>
      <c r="J37" s="172"/>
      <c r="K37" s="172"/>
      <c r="L37" s="172"/>
      <c r="M37" s="172"/>
      <c r="N37" s="172"/>
      <c r="O37" s="172"/>
      <c r="P37" s="172"/>
      <c r="Q37" s="176"/>
      <c r="R37" s="176"/>
    </row>
    <row r="38" spans="1:18" ht="15.5">
      <c r="A38" s="175"/>
      <c r="B38" s="174"/>
      <c r="C38" s="172"/>
      <c r="D38" s="172"/>
      <c r="E38" s="172"/>
      <c r="F38" s="171" t="s">
        <v>393</v>
      </c>
      <c r="I38" s="172"/>
      <c r="J38" s="172"/>
      <c r="K38" s="172"/>
      <c r="L38" s="172"/>
      <c r="M38" s="172"/>
      <c r="N38" s="172"/>
      <c r="O38" s="172"/>
      <c r="P38" s="172"/>
      <c r="Q38" s="176"/>
      <c r="R38" s="176"/>
    </row>
    <row r="39" spans="1:18" ht="15.5">
      <c r="A39" s="175"/>
      <c r="B39" s="174"/>
      <c r="C39" s="172"/>
      <c r="D39" s="172"/>
      <c r="E39" s="172"/>
      <c r="F39" s="171" t="s">
        <v>394</v>
      </c>
      <c r="I39" s="172"/>
      <c r="J39" s="172"/>
      <c r="K39" s="172"/>
      <c r="L39" s="172"/>
      <c r="M39" s="172"/>
      <c r="N39" s="172"/>
      <c r="O39" s="172"/>
      <c r="P39" s="172"/>
      <c r="Q39" s="176"/>
      <c r="R39" s="176"/>
    </row>
    <row r="40" spans="1:18" ht="15.5">
      <c r="A40" s="175"/>
      <c r="B40" s="174"/>
      <c r="C40" s="172"/>
      <c r="D40" s="172"/>
      <c r="E40" s="172"/>
      <c r="F40" s="171" t="s">
        <v>395</v>
      </c>
      <c r="I40" s="172"/>
      <c r="J40" s="172"/>
      <c r="K40" s="172"/>
      <c r="L40" s="172"/>
      <c r="M40" s="172"/>
      <c r="N40" s="172"/>
      <c r="O40" s="172"/>
      <c r="P40" s="172"/>
      <c r="Q40" s="176"/>
      <c r="R40" s="176"/>
    </row>
    <row r="41" spans="1:18" ht="15.5">
      <c r="A41" s="175"/>
      <c r="B41" s="174"/>
      <c r="C41" s="172"/>
      <c r="D41" s="172"/>
      <c r="E41" s="172"/>
      <c r="F41" s="171" t="s">
        <v>396</v>
      </c>
      <c r="I41" s="172"/>
      <c r="J41" s="172"/>
      <c r="K41" s="172"/>
      <c r="L41" s="172"/>
      <c r="M41" s="172"/>
      <c r="N41" s="172"/>
      <c r="O41" s="172"/>
      <c r="P41" s="172"/>
      <c r="Q41" s="176"/>
      <c r="R41" s="176"/>
    </row>
    <row r="42" spans="1:18" ht="15.5">
      <c r="A42" s="175"/>
      <c r="B42" s="174"/>
      <c r="C42" s="172"/>
      <c r="D42" s="172"/>
      <c r="E42" s="172"/>
      <c r="F42" s="171" t="s">
        <v>397</v>
      </c>
      <c r="I42" s="172"/>
      <c r="J42" s="172"/>
      <c r="K42" s="172"/>
      <c r="L42" s="172"/>
      <c r="M42" s="172"/>
      <c r="N42" s="172"/>
      <c r="O42" s="172"/>
      <c r="P42" s="172"/>
      <c r="Q42" s="176"/>
      <c r="R42" s="176"/>
    </row>
    <row r="43" spans="1:18" ht="15.5">
      <c r="A43" s="175"/>
      <c r="B43" s="174"/>
      <c r="C43" s="178"/>
      <c r="D43" s="172"/>
      <c r="E43" s="172"/>
      <c r="F43" s="171" t="s">
        <v>398</v>
      </c>
      <c r="I43" s="172"/>
      <c r="J43" s="172"/>
      <c r="K43" s="172"/>
      <c r="L43" s="172"/>
      <c r="M43" s="172"/>
      <c r="N43" s="172"/>
      <c r="O43" s="172"/>
      <c r="P43" s="173"/>
      <c r="Q43" s="172"/>
      <c r="R43" s="176"/>
    </row>
    <row r="44" spans="1:18" ht="15.5">
      <c r="A44" s="175"/>
      <c r="B44" s="174"/>
      <c r="C44" s="172"/>
      <c r="D44" s="172"/>
      <c r="E44" s="172"/>
      <c r="F44" s="171" t="s">
        <v>399</v>
      </c>
      <c r="I44" s="172"/>
      <c r="J44" s="172"/>
      <c r="K44" s="172"/>
      <c r="L44" s="172"/>
      <c r="M44" s="172"/>
      <c r="N44" s="172"/>
      <c r="O44" s="172"/>
      <c r="P44" s="173"/>
      <c r="Q44" s="172"/>
      <c r="R44" s="176"/>
    </row>
    <row r="45" spans="1:18" ht="15.5">
      <c r="A45" s="175"/>
      <c r="B45" s="174"/>
      <c r="C45" s="172"/>
      <c r="D45" s="172"/>
      <c r="E45" s="172"/>
      <c r="F45" s="171" t="s">
        <v>400</v>
      </c>
      <c r="I45" s="172"/>
      <c r="J45" s="172"/>
      <c r="K45" s="172"/>
      <c r="L45" s="172"/>
      <c r="M45" s="172"/>
      <c r="N45" s="172"/>
      <c r="O45" s="172"/>
      <c r="P45" s="173"/>
      <c r="Q45" s="172"/>
      <c r="R45" s="176"/>
    </row>
    <row r="46" spans="1:18" ht="15.5">
      <c r="A46" s="175"/>
      <c r="B46" s="174"/>
      <c r="C46" s="172"/>
      <c r="D46" s="172"/>
      <c r="E46" s="172"/>
      <c r="F46" s="171" t="s">
        <v>401</v>
      </c>
      <c r="I46" s="172"/>
      <c r="J46" s="172"/>
      <c r="K46" s="172"/>
      <c r="L46" s="172"/>
      <c r="M46" s="172"/>
      <c r="N46" s="172"/>
      <c r="O46" s="172"/>
      <c r="P46" s="173"/>
      <c r="Q46" s="172"/>
      <c r="R46" s="176"/>
    </row>
    <row r="47" spans="1:18" ht="15.5">
      <c r="A47" s="175"/>
      <c r="B47" s="174"/>
      <c r="C47" s="172"/>
      <c r="D47" s="172"/>
      <c r="E47" s="172"/>
      <c r="F47" s="171" t="s">
        <v>402</v>
      </c>
      <c r="I47" s="172"/>
      <c r="J47" s="172"/>
      <c r="K47" s="172"/>
      <c r="L47" s="172"/>
      <c r="M47" s="172"/>
      <c r="N47" s="172"/>
      <c r="O47" s="172"/>
      <c r="P47" s="172"/>
      <c r="Q47" s="176"/>
      <c r="R47" s="176"/>
    </row>
    <row r="48" spans="1:18" ht="15.5">
      <c r="A48" s="175"/>
      <c r="B48" s="174"/>
      <c r="C48" s="172"/>
      <c r="D48" s="172"/>
      <c r="E48" s="172"/>
      <c r="F48" s="171" t="s">
        <v>403</v>
      </c>
      <c r="I48" s="172"/>
      <c r="J48" s="172"/>
      <c r="K48" s="172"/>
      <c r="L48" s="172"/>
      <c r="M48" s="172"/>
      <c r="N48" s="172"/>
      <c r="O48" s="172"/>
      <c r="P48" s="172"/>
      <c r="Q48" s="176"/>
      <c r="R48" s="176"/>
    </row>
    <row r="49" spans="1:18" ht="15.5">
      <c r="A49" s="175"/>
      <c r="B49" s="174"/>
      <c r="C49" s="244"/>
      <c r="D49" s="244"/>
      <c r="E49" s="244"/>
      <c r="F49" s="171" t="s">
        <v>404</v>
      </c>
      <c r="I49" s="172"/>
      <c r="J49" s="172"/>
      <c r="K49" s="172"/>
      <c r="L49" s="172"/>
      <c r="M49" s="172"/>
      <c r="N49" s="172"/>
      <c r="O49" s="172"/>
      <c r="P49" s="172"/>
      <c r="Q49" s="176"/>
      <c r="R49" s="176"/>
    </row>
    <row r="50" spans="1:18" ht="15.5">
      <c r="A50" s="175"/>
      <c r="B50" s="174"/>
      <c r="C50" s="177"/>
      <c r="D50" s="177"/>
      <c r="E50" s="177"/>
      <c r="F50" s="171" t="s">
        <v>405</v>
      </c>
      <c r="I50" s="172"/>
      <c r="J50" s="172"/>
      <c r="K50" s="172"/>
      <c r="L50" s="172"/>
      <c r="M50" s="172"/>
      <c r="N50" s="172"/>
      <c r="O50" s="172"/>
      <c r="P50" s="172"/>
      <c r="Q50" s="176"/>
      <c r="R50" s="176"/>
    </row>
    <row r="51" spans="1:18" ht="15.5">
      <c r="A51" s="175"/>
      <c r="B51" s="174"/>
      <c r="C51" s="177"/>
      <c r="D51" s="177"/>
      <c r="E51" s="177"/>
      <c r="F51" s="171" t="s">
        <v>406</v>
      </c>
      <c r="I51" s="172"/>
      <c r="J51" s="172"/>
      <c r="K51" s="172"/>
      <c r="L51" s="172"/>
      <c r="M51" s="172"/>
      <c r="N51" s="172"/>
      <c r="O51" s="172"/>
      <c r="P51" s="172"/>
      <c r="Q51" s="176"/>
      <c r="R51" s="176"/>
    </row>
    <row r="52" spans="1:18" ht="15.5">
      <c r="A52" s="175"/>
      <c r="B52" s="174"/>
      <c r="C52" s="177"/>
      <c r="D52" s="177"/>
      <c r="E52" s="177"/>
      <c r="F52" s="171" t="s">
        <v>407</v>
      </c>
      <c r="I52" s="172"/>
      <c r="J52" s="172"/>
      <c r="K52" s="172"/>
      <c r="L52" s="172"/>
      <c r="M52" s="172"/>
      <c r="N52" s="172"/>
      <c r="O52" s="172"/>
      <c r="P52" s="172"/>
      <c r="Q52" s="176"/>
      <c r="R52" s="176"/>
    </row>
    <row r="53" spans="1:18" ht="15.5">
      <c r="A53" s="175"/>
      <c r="B53" s="174"/>
      <c r="C53" s="172"/>
      <c r="D53" s="172"/>
      <c r="E53" s="172"/>
      <c r="F53" s="171" t="s">
        <v>408</v>
      </c>
      <c r="I53" s="172"/>
      <c r="J53" s="172"/>
      <c r="K53" s="172"/>
      <c r="L53" s="172"/>
      <c r="M53" s="172"/>
      <c r="N53" s="172"/>
      <c r="O53" s="172"/>
      <c r="P53" s="172"/>
      <c r="Q53" s="176"/>
      <c r="R53" s="176"/>
    </row>
    <row r="54" spans="1:18" ht="15.5">
      <c r="F54" s="171" t="s">
        <v>342</v>
      </c>
      <c r="I54" s="172"/>
      <c r="J54" s="172"/>
      <c r="K54" s="172"/>
      <c r="L54" s="172"/>
      <c r="M54" s="172"/>
      <c r="N54" s="172"/>
      <c r="O54" s="172"/>
    </row>
    <row r="55" spans="1:18" ht="15.5">
      <c r="F55" s="171" t="s">
        <v>510</v>
      </c>
      <c r="I55" s="172"/>
      <c r="J55" s="172"/>
      <c r="K55" s="172"/>
      <c r="L55" s="172"/>
      <c r="M55" s="172"/>
      <c r="N55" s="172"/>
      <c r="O55" s="172"/>
    </row>
    <row r="56" spans="1:18" ht="15.5">
      <c r="F56" s="171" t="s">
        <v>500</v>
      </c>
      <c r="I56" s="172"/>
      <c r="J56" s="172"/>
      <c r="K56" s="172"/>
      <c r="L56" s="172"/>
      <c r="M56" s="172"/>
      <c r="N56" s="172"/>
      <c r="O56" s="172"/>
    </row>
    <row r="58" spans="1:18" ht="20" customHeight="1">
      <c r="B58" s="171">
        <v>1.7</v>
      </c>
      <c r="C58" s="171" t="s">
        <v>7</v>
      </c>
      <c r="E58" s="171" t="s">
        <v>0</v>
      </c>
    </row>
    <row r="59" spans="1:18" ht="20" customHeight="1">
      <c r="F59" s="171" t="s">
        <v>409</v>
      </c>
    </row>
    <row r="60" spans="1:18" ht="20" customHeight="1">
      <c r="F60" s="171" t="s">
        <v>506</v>
      </c>
    </row>
    <row r="61" spans="1:18" ht="20" customHeight="1">
      <c r="F61" s="171" t="s">
        <v>410</v>
      </c>
    </row>
    <row r="66" spans="3:15" ht="167" customHeight="1">
      <c r="C66" s="689" t="s">
        <v>348</v>
      </c>
      <c r="D66" s="689"/>
      <c r="E66" s="689"/>
      <c r="F66" s="689"/>
      <c r="G66" s="689"/>
      <c r="H66" s="689"/>
      <c r="I66" s="689"/>
      <c r="J66" s="689"/>
      <c r="K66" s="689"/>
      <c r="L66" s="689"/>
      <c r="M66" s="689"/>
      <c r="N66" s="689"/>
      <c r="O66" s="689"/>
    </row>
  </sheetData>
  <mergeCells count="3">
    <mergeCell ref="F9:O9"/>
    <mergeCell ref="F12:O12"/>
    <mergeCell ref="C66:O66"/>
  </mergeCells>
  <pageMargins left="0.7" right="0.7" top="0.75" bottom="0.75" header="0" footer="0"/>
  <pageSetup paperSize="9" scale="63"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227C7-7EC3-4CD5-8C64-0C71961E78BB}">
  <sheetPr>
    <tabColor rgb="FFFFC000"/>
    <pageSetUpPr fitToPage="1"/>
  </sheetPr>
  <dimension ref="A1:H48"/>
  <sheetViews>
    <sheetView view="pageBreakPreview" zoomScale="60" zoomScaleNormal="100" zoomScalePageLayoutView="110" workbookViewId="0">
      <selection activeCell="P41" sqref="P41"/>
    </sheetView>
  </sheetViews>
  <sheetFormatPr defaultColWidth="8.81640625" defaultRowHeight="14.5"/>
  <cols>
    <col min="1" max="1" width="35" style="96" customWidth="1"/>
    <col min="2" max="3" width="8.81640625" style="96"/>
    <col min="4" max="4" width="10.81640625" style="97" customWidth="1"/>
    <col min="5" max="5" width="17.453125" style="97" customWidth="1"/>
    <col min="6" max="6" width="13.1796875" style="97" customWidth="1"/>
    <col min="7" max="7" width="14.453125" style="97" customWidth="1"/>
    <col min="8" max="16384" width="8.81640625" style="96"/>
  </cols>
  <sheetData>
    <row r="1" spans="1:7">
      <c r="A1" s="116"/>
      <c r="B1" s="115"/>
      <c r="C1" s="115"/>
      <c r="D1" s="114"/>
      <c r="E1" s="114"/>
      <c r="F1" s="114"/>
      <c r="G1" s="126"/>
    </row>
    <row r="2" spans="1:7">
      <c r="A2" s="113"/>
      <c r="D2" s="98"/>
      <c r="E2" s="98"/>
      <c r="F2" s="98"/>
      <c r="G2" s="105"/>
    </row>
    <row r="3" spans="1:7">
      <c r="A3" s="112" t="s">
        <v>487</v>
      </c>
      <c r="D3" s="98"/>
      <c r="E3" s="98"/>
      <c r="F3" s="98"/>
      <c r="G3" s="105"/>
    </row>
    <row r="4" spans="1:7">
      <c r="A4" s="110"/>
      <c r="D4" s="98"/>
      <c r="E4" s="98"/>
      <c r="F4" s="98"/>
      <c r="G4" s="105"/>
    </row>
    <row r="5" spans="1:7">
      <c r="A5" s="103"/>
      <c r="D5" s="98"/>
      <c r="E5" s="98"/>
      <c r="F5" s="125"/>
      <c r="G5" s="105"/>
    </row>
    <row r="6" spans="1:7">
      <c r="A6" s="110"/>
      <c r="D6" s="98"/>
      <c r="E6" s="98"/>
      <c r="F6" s="125" t="s">
        <v>93</v>
      </c>
      <c r="G6" s="105"/>
    </row>
    <row r="7" spans="1:7">
      <c r="A7" s="110"/>
      <c r="D7" s="98"/>
      <c r="E7" s="98"/>
      <c r="F7" s="98"/>
      <c r="G7" s="105"/>
    </row>
    <row r="8" spans="1:7">
      <c r="A8" s="225" t="s">
        <v>334</v>
      </c>
      <c r="D8" s="98"/>
      <c r="E8" s="98"/>
      <c r="F8" s="98"/>
      <c r="G8" s="105">
        <f>'Hard surfaces '!G21</f>
        <v>56988.342773534743</v>
      </c>
    </row>
    <row r="9" spans="1:7">
      <c r="A9" s="225"/>
      <c r="D9" s="98"/>
      <c r="E9" s="98"/>
      <c r="F9" s="98"/>
      <c r="G9" s="105"/>
    </row>
    <row r="10" spans="1:7">
      <c r="A10" s="225" t="s">
        <v>88</v>
      </c>
      <c r="B10" s="108"/>
      <c r="C10" s="108"/>
      <c r="D10" s="104"/>
      <c r="E10" s="104"/>
      <c r="F10" s="98"/>
      <c r="G10" s="105">
        <f>'Hard surfaces '!G35</f>
        <v>7999.8986827794561</v>
      </c>
    </row>
    <row r="11" spans="1:7">
      <c r="A11" s="225"/>
      <c r="B11" s="108"/>
      <c r="C11" s="108"/>
      <c r="D11" s="104"/>
      <c r="E11" s="104"/>
      <c r="F11" s="98"/>
      <c r="G11" s="105"/>
    </row>
    <row r="12" spans="1:7">
      <c r="A12" s="434" t="s">
        <v>416</v>
      </c>
      <c r="B12" s="149"/>
      <c r="C12" s="108"/>
      <c r="D12" s="104"/>
      <c r="E12" s="104"/>
      <c r="F12" s="98"/>
      <c r="G12" s="105">
        <f>'Hard surfaces '!G47</f>
        <v>63395.29858567976</v>
      </c>
    </row>
    <row r="13" spans="1:7">
      <c r="A13" s="434"/>
      <c r="B13" s="149"/>
      <c r="C13" s="108"/>
      <c r="D13" s="104"/>
      <c r="E13" s="104"/>
      <c r="F13" s="98"/>
      <c r="G13" s="105"/>
    </row>
    <row r="14" spans="1:7">
      <c r="A14" s="225" t="s">
        <v>335</v>
      </c>
      <c r="B14" s="149"/>
      <c r="C14" s="108"/>
      <c r="D14" s="104"/>
      <c r="E14" s="104"/>
      <c r="F14" s="98"/>
      <c r="G14" s="105">
        <f>'Hard surfaces '!G59</f>
        <v>11122.413961268881</v>
      </c>
    </row>
    <row r="15" spans="1:7">
      <c r="A15" s="225"/>
      <c r="B15" s="149"/>
      <c r="C15" s="108"/>
      <c r="D15" s="104"/>
      <c r="E15" s="104"/>
      <c r="F15" s="98"/>
      <c r="G15" s="105"/>
    </row>
    <row r="16" spans="1:7">
      <c r="A16" s="434" t="s">
        <v>427</v>
      </c>
      <c r="B16" s="149"/>
      <c r="C16" s="108"/>
      <c r="D16" s="104"/>
      <c r="E16" s="104"/>
      <c r="F16" s="98"/>
      <c r="G16" s="105">
        <f>'Hard surfaces '!G70</f>
        <v>79799.667183081561</v>
      </c>
    </row>
    <row r="17" spans="1:7">
      <c r="A17" s="434"/>
      <c r="B17" s="149"/>
      <c r="C17" s="108"/>
      <c r="D17" s="104"/>
      <c r="E17" s="104"/>
      <c r="F17" s="98"/>
      <c r="G17" s="105"/>
    </row>
    <row r="18" spans="1:7">
      <c r="A18" s="434" t="s">
        <v>428</v>
      </c>
      <c r="B18" s="149"/>
      <c r="C18" s="108"/>
      <c r="D18" s="104"/>
      <c r="E18" s="104"/>
      <c r="F18" s="98"/>
      <c r="G18" s="105">
        <f>'Hard surfaces '!G81</f>
        <v>12751.493209667673</v>
      </c>
    </row>
    <row r="19" spans="1:7">
      <c r="A19" s="434"/>
      <c r="B19" s="149"/>
      <c r="C19" s="108"/>
      <c r="D19" s="104"/>
      <c r="E19" s="104"/>
      <c r="F19" s="98"/>
      <c r="G19" s="105"/>
    </row>
    <row r="20" spans="1:7">
      <c r="A20" s="434" t="s">
        <v>429</v>
      </c>
      <c r="B20" s="149"/>
      <c r="C20" s="108"/>
      <c r="D20" s="104"/>
      <c r="E20" s="104"/>
      <c r="F20" s="98"/>
      <c r="G20" s="105">
        <f>'Hard surfaces '!G109</f>
        <v>30448.192827854982</v>
      </c>
    </row>
    <row r="21" spans="1:7">
      <c r="A21" s="434"/>
      <c r="B21" s="149"/>
      <c r="C21" s="108"/>
      <c r="D21" s="104"/>
      <c r="E21" s="104"/>
      <c r="F21" s="98"/>
      <c r="G21" s="105"/>
    </row>
    <row r="22" spans="1:7">
      <c r="A22" s="434" t="s">
        <v>426</v>
      </c>
      <c r="B22" s="149"/>
      <c r="C22" s="108"/>
      <c r="D22" s="104"/>
      <c r="E22" s="104"/>
      <c r="F22" s="98"/>
      <c r="G22" s="105">
        <f>'Hard surfaces '!G126</f>
        <v>8002.980848459214</v>
      </c>
    </row>
    <row r="23" spans="1:7">
      <c r="A23" s="434"/>
      <c r="B23" s="149"/>
      <c r="C23" s="108"/>
      <c r="D23" s="104"/>
      <c r="E23" s="104"/>
      <c r="F23" s="98"/>
      <c r="G23" s="105"/>
    </row>
    <row r="24" spans="1:7">
      <c r="A24" s="434"/>
      <c r="B24" s="149"/>
      <c r="C24" s="108"/>
      <c r="D24" s="104"/>
      <c r="E24" s="104"/>
      <c r="F24" s="98"/>
      <c r="G24" s="105"/>
    </row>
    <row r="25" spans="1:7">
      <c r="A25" s="434"/>
      <c r="B25" s="149"/>
      <c r="C25" s="108"/>
      <c r="D25" s="104"/>
      <c r="E25" s="104"/>
      <c r="F25" s="98"/>
      <c r="G25" s="105"/>
    </row>
    <row r="26" spans="1:7">
      <c r="A26" s="225" t="s">
        <v>146</v>
      </c>
      <c r="B26" s="149"/>
      <c r="C26" s="108"/>
      <c r="D26" s="104"/>
      <c r="E26" s="104"/>
      <c r="F26" s="98"/>
      <c r="G26" s="226">
        <f>' Landscaping and fencing '!G16</f>
        <v>119670.28179758308</v>
      </c>
    </row>
    <row r="27" spans="1:7">
      <c r="A27" s="225"/>
      <c r="B27" s="108"/>
      <c r="C27" s="108"/>
      <c r="D27" s="104"/>
      <c r="E27" s="104"/>
      <c r="F27" s="98"/>
      <c r="G27" s="105"/>
    </row>
    <row r="28" spans="1:7">
      <c r="A28" s="225" t="s">
        <v>315</v>
      </c>
      <c r="B28" s="108"/>
      <c r="C28" s="108"/>
      <c r="D28" s="104"/>
      <c r="E28" s="104"/>
      <c r="F28" s="104"/>
      <c r="G28" s="105"/>
    </row>
    <row r="29" spans="1:7">
      <c r="A29" s="103"/>
      <c r="B29" s="108"/>
      <c r="C29" s="108"/>
      <c r="D29" s="104"/>
      <c r="E29" s="104"/>
      <c r="F29" s="104"/>
      <c r="G29" s="105"/>
    </row>
    <row r="30" spans="1:7">
      <c r="A30" s="225" t="s">
        <v>90</v>
      </c>
      <c r="B30" s="108"/>
      <c r="C30" s="108"/>
      <c r="D30" s="104"/>
      <c r="E30" s="104"/>
      <c r="F30" s="98"/>
      <c r="G30" s="105">
        <f>' Landscaping and fencing '!G32</f>
        <v>152921.04996978852</v>
      </c>
    </row>
    <row r="31" spans="1:7">
      <c r="A31" s="103"/>
      <c r="B31" s="108"/>
      <c r="C31" s="108"/>
      <c r="D31" s="104"/>
      <c r="E31" s="104"/>
      <c r="F31" s="98"/>
      <c r="G31" s="105"/>
    </row>
    <row r="32" spans="1:7">
      <c r="A32" s="225" t="s">
        <v>336</v>
      </c>
      <c r="B32" s="108"/>
      <c r="C32" s="108"/>
      <c r="D32" s="104"/>
      <c r="E32" s="104"/>
      <c r="F32" s="98"/>
      <c r="G32" s="105">
        <f>' Landscaping and fencing '!G36</f>
        <v>16480</v>
      </c>
    </row>
    <row r="33" spans="1:8">
      <c r="A33" s="103"/>
      <c r="B33" s="108"/>
      <c r="C33" s="108"/>
      <c r="D33" s="104"/>
      <c r="E33" s="104"/>
      <c r="F33" s="98"/>
      <c r="G33" s="105"/>
    </row>
    <row r="34" spans="1:8">
      <c r="A34" s="225" t="s">
        <v>337</v>
      </c>
      <c r="B34" s="108"/>
      <c r="C34" s="108"/>
      <c r="D34" s="104"/>
      <c r="E34" s="104"/>
      <c r="F34" s="98"/>
      <c r="G34" s="105">
        <f>' Landscaping and fencing '!G52</f>
        <v>0</v>
      </c>
    </row>
    <row r="35" spans="1:8">
      <c r="A35" s="103"/>
      <c r="B35" s="108"/>
      <c r="C35" s="108"/>
      <c r="D35" s="104"/>
      <c r="E35" s="104"/>
      <c r="F35" s="98"/>
      <c r="G35" s="105"/>
    </row>
    <row r="36" spans="1:8">
      <c r="A36" s="225" t="s">
        <v>338</v>
      </c>
      <c r="B36" s="108"/>
      <c r="C36" s="108"/>
      <c r="D36" s="104"/>
      <c r="E36" s="104"/>
      <c r="F36" s="98"/>
      <c r="G36" s="105"/>
    </row>
    <row r="37" spans="1:8">
      <c r="A37" s="103"/>
      <c r="B37" s="108"/>
      <c r="C37" s="108"/>
      <c r="D37" s="104"/>
      <c r="E37" s="104"/>
      <c r="F37" s="98"/>
      <c r="G37" s="105"/>
    </row>
    <row r="38" spans="1:8">
      <c r="A38" s="434" t="s">
        <v>529</v>
      </c>
      <c r="B38" s="108"/>
      <c r="C38" s="108"/>
      <c r="D38" s="104"/>
      <c r="E38" s="104"/>
      <c r="F38" s="98"/>
      <c r="G38" s="105">
        <f>' Landscaping and fencing '!G55</f>
        <v>10000</v>
      </c>
    </row>
    <row r="39" spans="1:8">
      <c r="A39" s="103"/>
      <c r="B39" s="108"/>
      <c r="C39" s="108"/>
      <c r="D39" s="104"/>
      <c r="E39" s="104"/>
      <c r="F39" s="98"/>
      <c r="G39" s="105"/>
    </row>
    <row r="40" spans="1:8" ht="15" thickBot="1">
      <c r="A40" s="103"/>
      <c r="B40" s="108"/>
      <c r="C40" s="108"/>
      <c r="D40" s="104"/>
      <c r="E40" s="104"/>
      <c r="F40" s="98"/>
      <c r="G40" s="105"/>
    </row>
    <row r="41" spans="1:8" ht="15" thickBot="1">
      <c r="A41" s="103"/>
      <c r="B41" s="108"/>
      <c r="C41" s="108"/>
      <c r="D41" s="104"/>
      <c r="E41" s="104"/>
      <c r="F41" s="102" t="s">
        <v>63</v>
      </c>
      <c r="G41" s="652">
        <f>SUM(G7:G40)</f>
        <v>569579.61983969784</v>
      </c>
      <c r="H41" s="109"/>
    </row>
    <row r="42" spans="1:8">
      <c r="A42" s="101"/>
      <c r="B42" s="120"/>
      <c r="C42" s="120"/>
      <c r="D42" s="119"/>
      <c r="E42" s="119"/>
      <c r="F42" s="100"/>
      <c r="G42" s="99"/>
      <c r="H42" s="109"/>
    </row>
    <row r="43" spans="1:8">
      <c r="B43" s="108"/>
      <c r="C43" s="108"/>
      <c r="D43" s="117"/>
      <c r="E43" s="117"/>
      <c r="F43" s="118"/>
      <c r="G43" s="118"/>
      <c r="H43" s="109"/>
    </row>
    <row r="44" spans="1:8">
      <c r="B44" s="108"/>
      <c r="C44" s="108"/>
      <c r="D44" s="117"/>
      <c r="E44" s="117"/>
    </row>
    <row r="45" spans="1:8">
      <c r="B45" s="108"/>
      <c r="C45" s="108"/>
      <c r="D45" s="117"/>
      <c r="E45" s="117"/>
    </row>
    <row r="46" spans="1:8">
      <c r="B46" s="108"/>
      <c r="C46" s="108"/>
      <c r="D46" s="117"/>
      <c r="E46" s="117"/>
    </row>
    <row r="47" spans="1:8">
      <c r="B47" s="108"/>
      <c r="C47" s="108"/>
      <c r="D47" s="117"/>
      <c r="E47" s="117"/>
    </row>
    <row r="48" spans="1:8">
      <c r="B48" s="108"/>
      <c r="C48" s="108"/>
      <c r="D48" s="117"/>
      <c r="E48" s="117"/>
    </row>
  </sheetData>
  <pageMargins left="0.7" right="0.7" top="0.75" bottom="0.75" header="0" footer="0"/>
  <pageSetup paperSize="9" scale="74" fitToHeight="0" orientation="portrait" r:id="rId1"/>
  <colBreaks count="1" manualBreakCount="1">
    <brk id="11"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28A92-3D2A-4713-9D66-385D1E9AC131}">
  <sheetPr>
    <tabColor rgb="FFFFC000"/>
    <pageSetUpPr fitToPage="1"/>
  </sheetPr>
  <dimension ref="A1:N51"/>
  <sheetViews>
    <sheetView view="pageBreakPreview" topLeftCell="A23" zoomScale="121" zoomScaleNormal="120" zoomScaleSheetLayoutView="121" workbookViewId="0">
      <selection activeCell="A28" sqref="A28:XFD28"/>
    </sheetView>
  </sheetViews>
  <sheetFormatPr defaultColWidth="8.81640625" defaultRowHeight="14"/>
  <cols>
    <col min="1" max="1" width="37.81640625" style="474" customWidth="1"/>
    <col min="2" max="2" width="8.81640625" style="474"/>
    <col min="3" max="3" width="7.453125" style="508" customWidth="1"/>
    <col min="4" max="4" width="12.453125" style="519" customWidth="1"/>
    <col min="5" max="5" width="13.1796875" style="519" customWidth="1"/>
    <col min="6" max="6" width="14.81640625" style="519" customWidth="1"/>
    <col min="7" max="7" width="10" style="474" customWidth="1"/>
    <col min="8" max="8" width="8.81640625" style="475"/>
    <col min="9" max="12" width="13.36328125" style="474" customWidth="1"/>
    <col min="13" max="13" width="5" style="474" customWidth="1"/>
    <col min="14" max="16384" width="8.81640625" style="474"/>
  </cols>
  <sheetData>
    <row r="1" spans="1:14">
      <c r="A1" s="470"/>
      <c r="B1" s="471"/>
      <c r="C1" s="667"/>
      <c r="D1" s="514"/>
      <c r="E1" s="700"/>
      <c r="F1" s="701"/>
    </row>
    <row r="2" spans="1:14" ht="28">
      <c r="A2" s="476"/>
      <c r="D2" s="496"/>
      <c r="E2" s="702"/>
      <c r="F2" s="703"/>
      <c r="H2" s="481"/>
      <c r="I2" s="482" t="s">
        <v>439</v>
      </c>
      <c r="J2" s="509" t="s">
        <v>488</v>
      </c>
      <c r="K2" s="509" t="s">
        <v>489</v>
      </c>
      <c r="L2" s="510" t="s">
        <v>490</v>
      </c>
      <c r="M2" s="485"/>
      <c r="N2" s="485"/>
    </row>
    <row r="3" spans="1:14">
      <c r="A3" s="479" t="s">
        <v>94</v>
      </c>
      <c r="D3" s="496"/>
      <c r="E3" s="520"/>
      <c r="F3" s="521"/>
      <c r="H3" s="481"/>
      <c r="I3" s="482" t="s">
        <v>434</v>
      </c>
      <c r="J3" s="655">
        <f>(351-331)/331</f>
        <v>6.0422960725075532E-2</v>
      </c>
      <c r="K3" s="509">
        <v>0.94</v>
      </c>
      <c r="L3" s="482"/>
      <c r="M3" s="485"/>
      <c r="N3" s="485"/>
    </row>
    <row r="4" spans="1:14" ht="14.5">
      <c r="A4" s="480"/>
      <c r="D4" s="496"/>
      <c r="E4" s="520"/>
      <c r="F4" s="521"/>
      <c r="H4" s="489" t="s">
        <v>435</v>
      </c>
      <c r="I4" s="490" t="s">
        <v>436</v>
      </c>
      <c r="J4" s="490"/>
      <c r="K4" s="490"/>
      <c r="L4" s="490"/>
      <c r="M4" s="485"/>
      <c r="N4" s="485" t="s">
        <v>438</v>
      </c>
    </row>
    <row r="5" spans="1:14">
      <c r="A5" s="486"/>
      <c r="D5" s="496"/>
      <c r="E5" s="496"/>
      <c r="F5" s="522" t="s">
        <v>93</v>
      </c>
    </row>
    <row r="6" spans="1:14">
      <c r="A6" s="480" t="s">
        <v>554</v>
      </c>
      <c r="D6" s="496"/>
      <c r="E6" s="496"/>
      <c r="F6" s="497"/>
    </row>
    <row r="7" spans="1:14">
      <c r="A7" s="486"/>
      <c r="D7" s="496"/>
      <c r="E7" s="496"/>
      <c r="F7" s="497"/>
    </row>
    <row r="8" spans="1:14">
      <c r="A8" s="486" t="s">
        <v>549</v>
      </c>
      <c r="B8" s="474">
        <v>750</v>
      </c>
      <c r="C8" s="508" t="s">
        <v>14</v>
      </c>
      <c r="D8" s="494">
        <f>L8</f>
        <v>55.42609090909091</v>
      </c>
      <c r="E8" s="494">
        <f t="shared" ref="E8:E17" si="0">B8*D8</f>
        <v>41569.568181818184</v>
      </c>
      <c r="F8" s="497"/>
      <c r="H8" s="475">
        <v>52.11</v>
      </c>
      <c r="J8" s="509">
        <f>H8/330*351</f>
        <v>55.42609090909091</v>
      </c>
      <c r="K8" s="509"/>
      <c r="L8" s="509">
        <f>J8</f>
        <v>55.42609090909091</v>
      </c>
      <c r="N8" s="474" t="s">
        <v>541</v>
      </c>
    </row>
    <row r="9" spans="1:14">
      <c r="A9" s="486" t="s">
        <v>548</v>
      </c>
      <c r="B9" s="474">
        <v>143</v>
      </c>
      <c r="C9" s="508" t="s">
        <v>14</v>
      </c>
      <c r="D9" s="494">
        <f>L9</f>
        <v>120.94145075528701</v>
      </c>
      <c r="E9" s="494">
        <f t="shared" si="0"/>
        <v>17294.627458006042</v>
      </c>
      <c r="F9" s="497"/>
      <c r="H9" s="475">
        <v>121.33</v>
      </c>
      <c r="I9" s="474">
        <v>385</v>
      </c>
      <c r="J9" s="509">
        <f>(H9*$J$3)+H9</f>
        <v>128.66111782477341</v>
      </c>
      <c r="K9" s="509">
        <f>J9*$K$3</f>
        <v>120.94145075528701</v>
      </c>
      <c r="L9" s="509">
        <f>K9</f>
        <v>120.94145075528701</v>
      </c>
      <c r="N9" s="474" t="s">
        <v>546</v>
      </c>
    </row>
    <row r="10" spans="1:14">
      <c r="A10" s="486" t="s">
        <v>537</v>
      </c>
      <c r="B10" s="474">
        <v>29</v>
      </c>
      <c r="C10" s="508" t="s">
        <v>27</v>
      </c>
      <c r="D10" s="494">
        <f>L10</f>
        <v>318.97522658610268</v>
      </c>
      <c r="E10" s="494">
        <f t="shared" si="0"/>
        <v>9250.2815709969782</v>
      </c>
      <c r="F10" s="497"/>
      <c r="H10" s="475">
        <v>320</v>
      </c>
      <c r="I10" s="474">
        <v>247</v>
      </c>
      <c r="J10" s="509">
        <f>(H10*$J$3)+H10</f>
        <v>339.33534743202415</v>
      </c>
      <c r="K10" s="509">
        <f>J10*$K$3</f>
        <v>318.97522658610268</v>
      </c>
      <c r="L10" s="509">
        <f>K10</f>
        <v>318.97522658610268</v>
      </c>
      <c r="N10" s="474" t="s">
        <v>540</v>
      </c>
    </row>
    <row r="11" spans="1:14">
      <c r="A11" s="486" t="s">
        <v>538</v>
      </c>
      <c r="B11" s="474">
        <v>21</v>
      </c>
      <c r="C11" s="508" t="s">
        <v>27</v>
      </c>
      <c r="D11" s="494">
        <f>L11</f>
        <v>566.1810271903322</v>
      </c>
      <c r="E11" s="494">
        <f t="shared" si="0"/>
        <v>11889.801570996977</v>
      </c>
      <c r="F11" s="497"/>
      <c r="H11" s="475">
        <v>568</v>
      </c>
      <c r="I11" s="474">
        <v>247</v>
      </c>
      <c r="J11" s="509">
        <f>(H11*$J$3)+H11</f>
        <v>602.32024169184285</v>
      </c>
      <c r="K11" s="509">
        <f>J11*$K$3</f>
        <v>566.1810271903322</v>
      </c>
      <c r="L11" s="509">
        <f>K11</f>
        <v>566.1810271903322</v>
      </c>
      <c r="N11" s="474" t="s">
        <v>540</v>
      </c>
    </row>
    <row r="12" spans="1:14">
      <c r="A12" s="486" t="s">
        <v>547</v>
      </c>
      <c r="B12" s="474">
        <v>8</v>
      </c>
      <c r="C12" s="508" t="s">
        <v>27</v>
      </c>
      <c r="D12" s="494">
        <f>L12</f>
        <v>887.14984894259817</v>
      </c>
      <c r="E12" s="494">
        <f t="shared" si="0"/>
        <v>7097.1987915407854</v>
      </c>
      <c r="F12" s="497"/>
      <c r="H12" s="475">
        <v>890</v>
      </c>
      <c r="I12" s="474">
        <v>247</v>
      </c>
      <c r="J12" s="509">
        <f>(H12*$J$3)+H12</f>
        <v>943.77643504531727</v>
      </c>
      <c r="K12" s="509">
        <f>J12*$K$3</f>
        <v>887.14984894259817</v>
      </c>
      <c r="L12" s="509">
        <f>K12</f>
        <v>887.14984894259817</v>
      </c>
      <c r="N12" s="474" t="s">
        <v>546</v>
      </c>
    </row>
    <row r="13" spans="1:14">
      <c r="A13" s="486" t="s">
        <v>539</v>
      </c>
      <c r="B13" s="474">
        <v>9</v>
      </c>
      <c r="C13" s="508" t="s">
        <v>27</v>
      </c>
      <c r="D13" s="496">
        <v>2000</v>
      </c>
      <c r="E13" s="494">
        <f t="shared" si="0"/>
        <v>18000</v>
      </c>
      <c r="F13" s="497"/>
      <c r="H13" s="475" t="s">
        <v>502</v>
      </c>
    </row>
    <row r="14" spans="1:14">
      <c r="A14" s="486" t="s">
        <v>536</v>
      </c>
      <c r="B14" s="474">
        <v>2</v>
      </c>
      <c r="C14" s="508" t="s">
        <v>27</v>
      </c>
      <c r="D14" s="496">
        <v>5000</v>
      </c>
      <c r="E14" s="494">
        <f t="shared" si="0"/>
        <v>10000</v>
      </c>
      <c r="F14" s="497"/>
      <c r="H14" s="475" t="s">
        <v>502</v>
      </c>
    </row>
    <row r="15" spans="1:14">
      <c r="A15" s="486" t="s">
        <v>545</v>
      </c>
      <c r="B15" s="474">
        <v>3</v>
      </c>
      <c r="C15" s="508" t="s">
        <v>27</v>
      </c>
      <c r="D15" s="496">
        <v>500</v>
      </c>
      <c r="E15" s="494">
        <f t="shared" si="0"/>
        <v>1500</v>
      </c>
      <c r="F15" s="497"/>
      <c r="H15" s="475" t="s">
        <v>502</v>
      </c>
    </row>
    <row r="16" spans="1:14">
      <c r="A16" s="486" t="s">
        <v>543</v>
      </c>
      <c r="B16" s="474">
        <v>69</v>
      </c>
      <c r="C16" s="508" t="s">
        <v>27</v>
      </c>
      <c r="D16" s="494">
        <f>L16</f>
        <v>94.876363636363649</v>
      </c>
      <c r="E16" s="494">
        <f t="shared" si="0"/>
        <v>6546.4690909090914</v>
      </c>
      <c r="F16" s="497"/>
      <c r="H16" s="475">
        <v>89.2</v>
      </c>
      <c r="J16" s="509">
        <f>H16/330*351</f>
        <v>94.876363636363649</v>
      </c>
      <c r="K16" s="509"/>
      <c r="L16" s="509">
        <f>J16</f>
        <v>94.876363636363649</v>
      </c>
      <c r="N16" s="474" t="s">
        <v>541</v>
      </c>
    </row>
    <row r="17" spans="1:14">
      <c r="A17" s="486" t="s">
        <v>552</v>
      </c>
      <c r="B17" s="474">
        <v>1</v>
      </c>
      <c r="C17" s="508" t="s">
        <v>72</v>
      </c>
      <c r="D17" s="494">
        <f>L17</f>
        <v>1033.6790936555892</v>
      </c>
      <c r="E17" s="494">
        <f t="shared" si="0"/>
        <v>1033.6790936555892</v>
      </c>
      <c r="F17" s="497"/>
      <c r="H17" s="475">
        <v>1037</v>
      </c>
      <c r="I17" s="669" t="s">
        <v>553</v>
      </c>
      <c r="J17" s="509">
        <f>(H17*$J$3)+H17</f>
        <v>1099.6586102719034</v>
      </c>
      <c r="K17" s="509">
        <f>J17*$K$3</f>
        <v>1033.6790936555892</v>
      </c>
      <c r="L17" s="509">
        <f>K17</f>
        <v>1033.6790936555892</v>
      </c>
      <c r="N17" s="474" t="s">
        <v>540</v>
      </c>
    </row>
    <row r="18" spans="1:14">
      <c r="A18" s="486"/>
      <c r="D18" s="496"/>
      <c r="E18" s="496"/>
      <c r="F18" s="497"/>
    </row>
    <row r="19" spans="1:14">
      <c r="A19" s="486" t="s">
        <v>550</v>
      </c>
      <c r="B19" s="474">
        <v>515</v>
      </c>
      <c r="C19" s="508" t="s">
        <v>14</v>
      </c>
      <c r="D19" s="494">
        <f>L19</f>
        <v>55.42609090909091</v>
      </c>
      <c r="E19" s="494">
        <f>B19*D19</f>
        <v>28544.436818181817</v>
      </c>
      <c r="F19" s="497"/>
      <c r="H19" s="475">
        <v>52.11</v>
      </c>
      <c r="J19" s="509">
        <f>H19/330*351</f>
        <v>55.42609090909091</v>
      </c>
      <c r="K19" s="509"/>
      <c r="L19" s="509">
        <f>J19</f>
        <v>55.42609090909091</v>
      </c>
      <c r="N19" s="474" t="s">
        <v>541</v>
      </c>
    </row>
    <row r="20" spans="1:14">
      <c r="A20" s="486" t="s">
        <v>551</v>
      </c>
      <c r="B20" s="474">
        <v>130</v>
      </c>
      <c r="C20" s="508" t="s">
        <v>14</v>
      </c>
      <c r="D20" s="494">
        <f>L20</f>
        <v>60.754909090909088</v>
      </c>
      <c r="E20" s="494">
        <f>B20*D20</f>
        <v>7898.1381818181817</v>
      </c>
      <c r="F20" s="497"/>
      <c r="H20" s="475">
        <v>57.12</v>
      </c>
      <c r="J20" s="509">
        <f>H20/330*351</f>
        <v>60.754909090909088</v>
      </c>
      <c r="K20" s="509"/>
      <c r="L20" s="509">
        <f>J20</f>
        <v>60.754909090909088</v>
      </c>
      <c r="N20" s="474" t="s">
        <v>541</v>
      </c>
    </row>
    <row r="21" spans="1:14">
      <c r="A21" s="486" t="s">
        <v>542</v>
      </c>
      <c r="B21" s="474">
        <v>48</v>
      </c>
      <c r="C21" s="508" t="s">
        <v>27</v>
      </c>
      <c r="D21" s="494">
        <f>L21</f>
        <v>318.97522658610268</v>
      </c>
      <c r="E21" s="494">
        <f>B21*D21</f>
        <v>15310.810876132928</v>
      </c>
      <c r="F21" s="497"/>
      <c r="H21" s="475">
        <v>320</v>
      </c>
      <c r="I21" s="474">
        <v>247</v>
      </c>
      <c r="J21" s="509">
        <f>(H21*$J$3)+H21</f>
        <v>339.33534743202415</v>
      </c>
      <c r="K21" s="509">
        <f>J21*$K$3</f>
        <v>318.97522658610268</v>
      </c>
      <c r="L21" s="509">
        <f>K21</f>
        <v>318.97522658610268</v>
      </c>
      <c r="N21" s="474" t="s">
        <v>540</v>
      </c>
    </row>
    <row r="22" spans="1:14">
      <c r="A22" s="486" t="s">
        <v>544</v>
      </c>
      <c r="B22" s="474">
        <v>33</v>
      </c>
      <c r="C22" s="508" t="s">
        <v>27</v>
      </c>
      <c r="D22" s="494">
        <f>L22</f>
        <v>94.876363636363649</v>
      </c>
      <c r="E22" s="494">
        <f>B22*D22</f>
        <v>3130.9200000000005</v>
      </c>
      <c r="F22" s="497"/>
      <c r="H22" s="475">
        <v>89.2</v>
      </c>
      <c r="J22" s="509">
        <f>H22/330*351</f>
        <v>94.876363636363649</v>
      </c>
      <c r="K22" s="509"/>
      <c r="L22" s="509">
        <f>J22</f>
        <v>94.876363636363649</v>
      </c>
      <c r="N22" s="474" t="s">
        <v>541</v>
      </c>
    </row>
    <row r="23" spans="1:14">
      <c r="A23" s="486"/>
      <c r="D23" s="496"/>
      <c r="E23" s="496"/>
      <c r="F23" s="497"/>
    </row>
    <row r="24" spans="1:14">
      <c r="A24" s="486" t="s">
        <v>555</v>
      </c>
      <c r="B24" s="491">
        <v>1</v>
      </c>
      <c r="C24" s="508" t="s">
        <v>81</v>
      </c>
      <c r="D24" s="494">
        <v>5000</v>
      </c>
      <c r="E24" s="494">
        <f>B24*D24</f>
        <v>5000</v>
      </c>
      <c r="F24" s="497"/>
    </row>
    <row r="25" spans="1:14">
      <c r="A25" s="486"/>
      <c r="D25" s="496"/>
      <c r="E25" s="496"/>
      <c r="F25" s="497"/>
    </row>
    <row r="26" spans="1:14">
      <c r="A26" s="486" t="s">
        <v>431</v>
      </c>
      <c r="B26" s="491">
        <v>1</v>
      </c>
      <c r="C26" s="491" t="s">
        <v>72</v>
      </c>
      <c r="D26" s="494">
        <v>5000</v>
      </c>
      <c r="E26" s="494">
        <f>B26*D26</f>
        <v>5000</v>
      </c>
      <c r="F26" s="497"/>
      <c r="H26" s="475" t="s">
        <v>502</v>
      </c>
    </row>
    <row r="27" spans="1:14">
      <c r="A27" s="486"/>
      <c r="B27" s="491"/>
      <c r="C27" s="491"/>
      <c r="D27" s="494"/>
      <c r="E27" s="494"/>
      <c r="F27" s="497"/>
    </row>
    <row r="28" spans="1:14" ht="28">
      <c r="A28" s="535" t="s">
        <v>566</v>
      </c>
      <c r="B28" s="508">
        <v>52</v>
      </c>
      <c r="C28" s="537" t="s">
        <v>14</v>
      </c>
      <c r="D28" s="533">
        <f>5+14.7</f>
        <v>19.7</v>
      </c>
      <c r="E28" s="494">
        <f>D28*B28</f>
        <v>1024.3999999999999</v>
      </c>
      <c r="F28" s="532">
        <f>E28</f>
        <v>1024.3999999999999</v>
      </c>
      <c r="H28" s="475">
        <v>19.7</v>
      </c>
      <c r="I28" s="474">
        <v>52</v>
      </c>
      <c r="J28" s="509">
        <f t="shared" ref="J28" si="1">(H28*$J$5)+H28</f>
        <v>19.7</v>
      </c>
      <c r="K28" s="509">
        <f t="shared" ref="K28" si="2">J28*$K$5</f>
        <v>0</v>
      </c>
      <c r="L28" s="509">
        <f t="shared" ref="L28" si="3">K28</f>
        <v>0</v>
      </c>
    </row>
    <row r="29" spans="1:14">
      <c r="A29" s="486"/>
      <c r="D29" s="496"/>
      <c r="E29" s="496"/>
      <c r="F29" s="497"/>
    </row>
    <row r="30" spans="1:14">
      <c r="A30" s="486" t="s">
        <v>475</v>
      </c>
      <c r="B30" s="491">
        <v>14</v>
      </c>
      <c r="C30" s="491" t="s">
        <v>1</v>
      </c>
      <c r="D30" s="494">
        <f>L30</f>
        <v>807.40604229607254</v>
      </c>
      <c r="E30" s="494">
        <f>B30*D30</f>
        <v>11303.684592145015</v>
      </c>
      <c r="F30" s="497"/>
      <c r="H30" s="475">
        <v>810</v>
      </c>
      <c r="I30" s="474">
        <v>210</v>
      </c>
      <c r="J30" s="509">
        <f>(H30*$J$3)+H30</f>
        <v>858.94259818731121</v>
      </c>
      <c r="K30" s="509">
        <f>J30*$K$3</f>
        <v>807.40604229607254</v>
      </c>
      <c r="L30" s="509">
        <f>K30</f>
        <v>807.40604229607254</v>
      </c>
    </row>
    <row r="31" spans="1:14">
      <c r="A31" s="486"/>
      <c r="D31" s="496"/>
      <c r="E31" s="496"/>
      <c r="F31" s="497"/>
    </row>
    <row r="32" spans="1:14">
      <c r="A32" s="486"/>
      <c r="B32" s="491"/>
      <c r="C32" s="491"/>
      <c r="D32" s="494"/>
      <c r="E32" s="494"/>
      <c r="F32" s="497"/>
    </row>
    <row r="33" spans="1:8">
      <c r="A33" s="486"/>
      <c r="B33" s="491"/>
      <c r="C33" s="491"/>
      <c r="D33" s="494"/>
      <c r="E33" s="494"/>
      <c r="F33" s="497"/>
    </row>
    <row r="34" spans="1:8">
      <c r="A34" s="486"/>
      <c r="B34" s="491"/>
      <c r="C34" s="491"/>
      <c r="D34" s="494"/>
      <c r="E34" s="512">
        <f>SUM(E8:E32)</f>
        <v>201394.01622620161</v>
      </c>
      <c r="F34" s="497">
        <f>E34</f>
        <v>201394.01622620161</v>
      </c>
    </row>
    <row r="35" spans="1:8">
      <c r="A35" s="486"/>
      <c r="B35" s="491"/>
      <c r="C35" s="491"/>
      <c r="D35" s="494"/>
      <c r="E35" s="494"/>
      <c r="F35" s="497"/>
    </row>
    <row r="36" spans="1:8">
      <c r="A36" s="486"/>
      <c r="B36" s="491"/>
      <c r="C36" s="491"/>
      <c r="D36" s="494"/>
      <c r="E36" s="494"/>
      <c r="F36" s="497"/>
    </row>
    <row r="37" spans="1:8">
      <c r="A37" s="486" t="s">
        <v>129</v>
      </c>
      <c r="B37" s="491">
        <v>1</v>
      </c>
      <c r="C37" s="491" t="s">
        <v>81</v>
      </c>
      <c r="D37" s="494">
        <v>750</v>
      </c>
      <c r="E37" s="494">
        <f>B37*D37</f>
        <v>750</v>
      </c>
      <c r="F37" s="497">
        <f>E37</f>
        <v>750</v>
      </c>
    </row>
    <row r="38" spans="1:8" ht="14.5" thickBot="1">
      <c r="A38" s="486"/>
      <c r="B38" s="491"/>
      <c r="C38" s="491"/>
      <c r="D38" s="494"/>
      <c r="E38" s="494"/>
      <c r="F38" s="497"/>
    </row>
    <row r="39" spans="1:8" s="505" customFormat="1" ht="15" thickTop="1" thickBot="1">
      <c r="A39" s="523" t="s">
        <v>130</v>
      </c>
      <c r="B39" s="524"/>
      <c r="C39" s="524"/>
      <c r="D39" s="525"/>
      <c r="E39" s="516"/>
      <c r="F39" s="499">
        <f>SUM(F32:F37)</f>
        <v>202144.01622620161</v>
      </c>
      <c r="H39" s="526"/>
    </row>
    <row r="40" spans="1:8" ht="14.5" thickTop="1">
      <c r="A40" s="500"/>
      <c r="B40" s="501"/>
      <c r="C40" s="501"/>
      <c r="D40" s="513"/>
      <c r="E40" s="515"/>
      <c r="F40" s="517"/>
    </row>
    <row r="41" spans="1:8">
      <c r="B41" s="491"/>
      <c r="C41" s="491"/>
      <c r="D41" s="518"/>
      <c r="E41" s="518"/>
    </row>
    <row r="42" spans="1:8">
      <c r="B42" s="491"/>
      <c r="C42" s="491"/>
      <c r="D42" s="518"/>
      <c r="E42" s="518"/>
    </row>
    <row r="43" spans="1:8">
      <c r="B43" s="491"/>
      <c r="C43" s="491"/>
      <c r="D43" s="518"/>
      <c r="E43" s="518"/>
    </row>
    <row r="44" spans="1:8">
      <c r="B44" s="491"/>
      <c r="C44" s="491"/>
      <c r="D44" s="518"/>
      <c r="E44" s="518"/>
    </row>
    <row r="45" spans="1:8">
      <c r="B45" s="491"/>
      <c r="C45" s="491"/>
      <c r="D45" s="518"/>
      <c r="E45" s="518"/>
    </row>
    <row r="46" spans="1:8">
      <c r="B46" s="491"/>
      <c r="C46" s="491"/>
      <c r="D46" s="518"/>
      <c r="E46" s="518"/>
    </row>
    <row r="47" spans="1:8">
      <c r="B47" s="491"/>
      <c r="C47" s="491"/>
      <c r="D47" s="518"/>
      <c r="E47" s="518"/>
    </row>
    <row r="48" spans="1:8">
      <c r="B48" s="491"/>
      <c r="C48" s="491"/>
      <c r="D48" s="518"/>
      <c r="E48" s="518"/>
    </row>
    <row r="49" spans="2:5">
      <c r="B49" s="491"/>
      <c r="C49" s="491"/>
      <c r="D49" s="518"/>
      <c r="E49" s="518"/>
    </row>
    <row r="50" spans="2:5">
      <c r="B50" s="491"/>
      <c r="C50" s="491"/>
      <c r="D50" s="518"/>
      <c r="E50" s="518"/>
    </row>
    <row r="51" spans="2:5">
      <c r="B51" s="491"/>
      <c r="C51" s="491"/>
      <c r="D51" s="518"/>
      <c r="E51" s="518"/>
    </row>
  </sheetData>
  <mergeCells count="1">
    <mergeCell ref="E1:F2"/>
  </mergeCells>
  <pageMargins left="0.75" right="0.75" top="1" bottom="1" header="0.3" footer="0.3"/>
  <pageSetup paperSize="9" scale="91" fitToHeight="0"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B2512-4699-48CE-AA3F-515CBF25EEC7}">
  <sheetPr>
    <tabColor theme="7"/>
    <pageSetUpPr fitToPage="1"/>
  </sheetPr>
  <dimension ref="A1:N49"/>
  <sheetViews>
    <sheetView view="pageBreakPreview" topLeftCell="A16" zoomScale="121" zoomScaleNormal="120" zoomScaleSheetLayoutView="121" workbookViewId="0">
      <selection activeCell="A28" sqref="A28"/>
    </sheetView>
  </sheetViews>
  <sheetFormatPr defaultColWidth="8.81640625" defaultRowHeight="14"/>
  <cols>
    <col min="1" max="1" width="31.453125" style="474" customWidth="1"/>
    <col min="2" max="2" width="6.453125" style="474" customWidth="1"/>
    <col min="3" max="3" width="5.36328125" style="474" customWidth="1"/>
    <col min="4" max="4" width="11.36328125" style="474" customWidth="1"/>
    <col min="5" max="5" width="14.6328125" style="519" customWidth="1"/>
    <col min="6" max="6" width="16.36328125" style="519" customWidth="1"/>
    <col min="7" max="7" width="7.453125" style="474" customWidth="1"/>
    <col min="8" max="8" width="9.81640625" style="475" customWidth="1"/>
    <col min="9" max="12" width="10.36328125" style="474" customWidth="1"/>
    <col min="13" max="16384" width="8.81640625" style="474"/>
  </cols>
  <sheetData>
    <row r="1" spans="1:14">
      <c r="A1" s="470"/>
      <c r="B1" s="471"/>
      <c r="C1" s="471"/>
      <c r="D1" s="471"/>
      <c r="E1" s="514"/>
      <c r="F1" s="527"/>
    </row>
    <row r="2" spans="1:14">
      <c r="A2" s="476"/>
      <c r="E2" s="496"/>
      <c r="F2" s="497"/>
    </row>
    <row r="3" spans="1:14">
      <c r="A3" s="479" t="s">
        <v>311</v>
      </c>
      <c r="E3" s="496"/>
      <c r="F3" s="497"/>
    </row>
    <row r="4" spans="1:14" ht="42">
      <c r="A4" s="480"/>
      <c r="E4" s="496"/>
      <c r="F4" s="497"/>
      <c r="H4" s="481"/>
      <c r="I4" s="482" t="s">
        <v>439</v>
      </c>
      <c r="J4" s="509" t="s">
        <v>488</v>
      </c>
      <c r="K4" s="509" t="s">
        <v>489</v>
      </c>
      <c r="L4" s="510" t="s">
        <v>490</v>
      </c>
      <c r="M4" s="485"/>
      <c r="N4" s="485"/>
    </row>
    <row r="5" spans="1:14">
      <c r="A5" s="480"/>
      <c r="E5" s="496"/>
      <c r="F5" s="497"/>
      <c r="H5" s="481"/>
      <c r="I5" s="482" t="s">
        <v>434</v>
      </c>
      <c r="J5" s="655">
        <f>(351-331)/331</f>
        <v>6.0422960725075532E-2</v>
      </c>
      <c r="K5" s="509">
        <v>0.94</v>
      </c>
      <c r="L5" s="482"/>
      <c r="M5" s="485"/>
      <c r="N5" s="485"/>
    </row>
    <row r="6" spans="1:14" ht="14.5">
      <c r="A6" s="523" t="s">
        <v>310</v>
      </c>
      <c r="B6" s="508"/>
      <c r="C6" s="508"/>
      <c r="D6" s="528"/>
      <c r="E6" s="496"/>
      <c r="F6" s="497"/>
      <c r="H6" s="489" t="s">
        <v>435</v>
      </c>
      <c r="I6" s="490" t="s">
        <v>436</v>
      </c>
      <c r="J6" s="490"/>
      <c r="K6" s="490"/>
      <c r="L6" s="490"/>
      <c r="M6" s="485"/>
      <c r="N6" s="485" t="s">
        <v>438</v>
      </c>
    </row>
    <row r="7" spans="1:14" ht="28">
      <c r="A7" s="529" t="s">
        <v>309</v>
      </c>
      <c r="B7" s="508"/>
      <c r="C7" s="508"/>
      <c r="D7" s="530"/>
      <c r="E7" s="496"/>
      <c r="F7" s="497"/>
    </row>
    <row r="8" spans="1:14">
      <c r="A8" s="486" t="s">
        <v>308</v>
      </c>
      <c r="B8" s="508">
        <v>14</v>
      </c>
      <c r="C8" s="508" t="s">
        <v>1</v>
      </c>
      <c r="D8" s="531">
        <v>1250</v>
      </c>
      <c r="E8" s="494">
        <f t="shared" ref="E8:E12" si="0">D8*B8</f>
        <v>17500</v>
      </c>
      <c r="F8" s="497"/>
      <c r="H8" s="475" t="s">
        <v>495</v>
      </c>
      <c r="J8" s="509"/>
      <c r="K8" s="509"/>
      <c r="L8" s="509"/>
    </row>
    <row r="9" spans="1:14">
      <c r="A9" s="486" t="s">
        <v>307</v>
      </c>
      <c r="B9" s="508">
        <f>B8</f>
        <v>14</v>
      </c>
      <c r="C9" s="508" t="s">
        <v>1</v>
      </c>
      <c r="D9" s="531">
        <v>950</v>
      </c>
      <c r="E9" s="494">
        <f t="shared" si="0"/>
        <v>13300</v>
      </c>
      <c r="F9" s="497"/>
      <c r="H9" s="475" t="s">
        <v>495</v>
      </c>
      <c r="J9" s="509"/>
      <c r="K9" s="509"/>
      <c r="L9" s="509"/>
    </row>
    <row r="10" spans="1:14">
      <c r="A10" s="486" t="s">
        <v>508</v>
      </c>
      <c r="B10" s="508"/>
      <c r="C10" s="508" t="s">
        <v>1</v>
      </c>
      <c r="D10" s="531"/>
      <c r="E10" s="494">
        <f t="shared" si="0"/>
        <v>0</v>
      </c>
      <c r="F10" s="532"/>
      <c r="J10" s="509"/>
      <c r="K10" s="509"/>
      <c r="L10" s="509"/>
    </row>
    <row r="11" spans="1:14">
      <c r="A11" s="486" t="s">
        <v>305</v>
      </c>
      <c r="B11" s="508">
        <f>B8</f>
        <v>14</v>
      </c>
      <c r="C11" s="508" t="s">
        <v>1</v>
      </c>
      <c r="D11" s="530">
        <v>0</v>
      </c>
      <c r="E11" s="494">
        <f t="shared" si="0"/>
        <v>0</v>
      </c>
      <c r="F11" s="532"/>
      <c r="G11" s="475"/>
    </row>
    <row r="12" spans="1:14">
      <c r="A12" s="486" t="s">
        <v>304</v>
      </c>
      <c r="B12" s="508">
        <f>B8</f>
        <v>14</v>
      </c>
      <c r="C12" s="508" t="s">
        <v>1</v>
      </c>
      <c r="D12" s="533">
        <v>500</v>
      </c>
      <c r="E12" s="494">
        <f t="shared" si="0"/>
        <v>7000</v>
      </c>
      <c r="F12" s="497"/>
      <c r="H12" s="475" t="s">
        <v>495</v>
      </c>
    </row>
    <row r="13" spans="1:14">
      <c r="A13" s="486" t="s">
        <v>293</v>
      </c>
      <c r="B13" s="508"/>
      <c r="C13" s="508" t="s">
        <v>27</v>
      </c>
      <c r="D13" s="534"/>
      <c r="E13" s="494">
        <f>D13*B13</f>
        <v>0</v>
      </c>
      <c r="F13" s="497"/>
    </row>
    <row r="14" spans="1:14">
      <c r="A14" s="486" t="s">
        <v>303</v>
      </c>
      <c r="B14" s="508"/>
      <c r="C14" s="508"/>
      <c r="D14" s="533"/>
      <c r="E14" s="494">
        <f>(E8+E9+E10+E11+E12+E13)*5/100</f>
        <v>1890</v>
      </c>
      <c r="F14" s="497"/>
    </row>
    <row r="15" spans="1:14">
      <c r="A15" s="535" t="s">
        <v>302</v>
      </c>
      <c r="B15" s="508"/>
      <c r="C15" s="536"/>
      <c r="D15" s="533"/>
      <c r="E15" s="512">
        <f>SUM(E8:E14)</f>
        <v>39690</v>
      </c>
      <c r="F15" s="532">
        <f>E15</f>
        <v>39690</v>
      </c>
    </row>
    <row r="16" spans="1:14">
      <c r="A16" s="535"/>
      <c r="B16" s="508"/>
      <c r="C16" s="536"/>
      <c r="D16" s="533"/>
      <c r="E16" s="494"/>
      <c r="F16" s="532"/>
    </row>
    <row r="17" spans="1:12">
      <c r="A17" s="535" t="s">
        <v>504</v>
      </c>
      <c r="B17" s="508">
        <v>1</v>
      </c>
      <c r="C17" s="537" t="s">
        <v>1</v>
      </c>
      <c r="D17" s="533">
        <v>10000</v>
      </c>
      <c r="E17" s="494">
        <f>D17*B17</f>
        <v>10000</v>
      </c>
      <c r="F17" s="532">
        <f>E17</f>
        <v>10000</v>
      </c>
      <c r="H17" s="475" t="s">
        <v>495</v>
      </c>
    </row>
    <row r="18" spans="1:12">
      <c r="A18" s="535"/>
      <c r="B18" s="508"/>
      <c r="C18" s="508"/>
      <c r="D18" s="533"/>
      <c r="E18" s="494"/>
      <c r="F18" s="532"/>
    </row>
    <row r="19" spans="1:12">
      <c r="A19" s="529" t="s">
        <v>300</v>
      </c>
      <c r="B19" s="508"/>
      <c r="C19" s="508"/>
      <c r="D19" s="533"/>
      <c r="E19" s="494"/>
      <c r="F19" s="532"/>
    </row>
    <row r="20" spans="1:12">
      <c r="A20" s="529"/>
      <c r="B20" s="508"/>
      <c r="C20" s="508"/>
      <c r="D20" s="533"/>
      <c r="E20" s="494"/>
      <c r="F20" s="532"/>
      <c r="G20" s="475"/>
    </row>
    <row r="21" spans="1:12">
      <c r="A21" s="535" t="s">
        <v>299</v>
      </c>
      <c r="B21" s="508">
        <v>5</v>
      </c>
      <c r="C21" s="508" t="s">
        <v>27</v>
      </c>
      <c r="D21" s="533">
        <v>1150</v>
      </c>
      <c r="E21" s="494">
        <f>D21*B21</f>
        <v>5750</v>
      </c>
      <c r="F21" s="532"/>
      <c r="G21" s="475"/>
    </row>
    <row r="22" spans="1:12" ht="28">
      <c r="A22" s="535" t="s">
        <v>298</v>
      </c>
      <c r="B22" s="508">
        <v>200</v>
      </c>
      <c r="C22" s="508" t="s">
        <v>14</v>
      </c>
      <c r="D22" s="531">
        <f>L22</f>
        <v>40.101166767371595</v>
      </c>
      <c r="E22" s="494">
        <f>D22*B22</f>
        <v>8020.2333534743193</v>
      </c>
      <c r="F22" s="532"/>
      <c r="G22" s="475"/>
      <c r="H22" s="475">
        <v>40.229999999999997</v>
      </c>
      <c r="I22" s="474">
        <v>630</v>
      </c>
      <c r="J22" s="509">
        <f t="shared" ref="J22" si="1">(H22*$J$5)+H22</f>
        <v>42.660815709969782</v>
      </c>
      <c r="K22" s="509">
        <f t="shared" ref="K22" si="2">J22*$K$5</f>
        <v>40.101166767371595</v>
      </c>
      <c r="L22" s="509">
        <f t="shared" ref="L22" si="3">K22</f>
        <v>40.101166767371595</v>
      </c>
    </row>
    <row r="23" spans="1:12">
      <c r="A23" s="480"/>
      <c r="B23" s="491"/>
      <c r="C23" s="491"/>
      <c r="D23" s="538"/>
      <c r="E23" s="512">
        <f>SUM(E21:E22)</f>
        <v>13770.233353474319</v>
      </c>
      <c r="F23" s="532">
        <f>E23</f>
        <v>13770.233353474319</v>
      </c>
      <c r="G23" s="475"/>
    </row>
    <row r="24" spans="1:12">
      <c r="A24" s="486"/>
      <c r="B24" s="491"/>
      <c r="C24" s="491"/>
      <c r="D24" s="538"/>
      <c r="E24" s="494"/>
      <c r="F24" s="532"/>
      <c r="G24" s="475"/>
    </row>
    <row r="25" spans="1:12">
      <c r="A25" s="480" t="s">
        <v>297</v>
      </c>
      <c r="B25" s="491"/>
      <c r="C25" s="491"/>
      <c r="D25" s="538"/>
      <c r="E25" s="494"/>
      <c r="F25" s="532"/>
      <c r="G25" s="475"/>
    </row>
    <row r="26" spans="1:12">
      <c r="A26" s="486"/>
      <c r="B26" s="491"/>
      <c r="C26" s="491"/>
      <c r="D26" s="538"/>
      <c r="E26" s="494"/>
      <c r="F26" s="532"/>
      <c r="G26" s="475"/>
    </row>
    <row r="27" spans="1:12">
      <c r="A27" s="486" t="s">
        <v>296</v>
      </c>
      <c r="B27" s="491">
        <v>571</v>
      </c>
      <c r="C27" s="508" t="s">
        <v>14</v>
      </c>
      <c r="D27" s="531">
        <f>L27</f>
        <v>27.710972809667673</v>
      </c>
      <c r="E27" s="494">
        <f>D27*B27</f>
        <v>15822.965474320241</v>
      </c>
      <c r="F27" s="532"/>
      <c r="G27" s="475"/>
      <c r="H27" s="475">
        <v>27.8</v>
      </c>
      <c r="I27" s="474">
        <v>630</v>
      </c>
      <c r="J27" s="509">
        <f t="shared" ref="J27" si="4">(H27*$J$5)+H27</f>
        <v>29.479758308157102</v>
      </c>
      <c r="K27" s="509">
        <f t="shared" ref="K27" si="5">J27*$K$5</f>
        <v>27.710972809667673</v>
      </c>
      <c r="L27" s="509">
        <f t="shared" ref="L27" si="6">K27</f>
        <v>27.710972809667673</v>
      </c>
    </row>
    <row r="28" spans="1:12">
      <c r="A28" s="486"/>
      <c r="B28" s="491"/>
      <c r="C28" s="491"/>
      <c r="D28" s="531"/>
      <c r="E28" s="494"/>
      <c r="F28" s="532"/>
      <c r="G28" s="475"/>
    </row>
    <row r="29" spans="1:12">
      <c r="A29" s="486" t="s">
        <v>295</v>
      </c>
      <c r="B29" s="491">
        <v>30</v>
      </c>
      <c r="C29" s="508" t="s">
        <v>14</v>
      </c>
      <c r="D29" s="531">
        <f>L29</f>
        <v>40.101166767371595</v>
      </c>
      <c r="E29" s="494">
        <f>D29*B29</f>
        <v>1203.0350030211478</v>
      </c>
      <c r="F29" s="532"/>
      <c r="G29" s="475"/>
      <c r="H29" s="475">
        <v>40.229999999999997</v>
      </c>
      <c r="I29" s="474">
        <v>630</v>
      </c>
      <c r="J29" s="509">
        <f t="shared" ref="J29:J30" si="7">(H29*$J$5)+H29</f>
        <v>42.660815709969782</v>
      </c>
      <c r="K29" s="509">
        <f t="shared" ref="K29:K30" si="8">J29*$K$5</f>
        <v>40.101166767371595</v>
      </c>
      <c r="L29" s="509">
        <f t="shared" ref="L29:L30" si="9">K29</f>
        <v>40.101166767371595</v>
      </c>
    </row>
    <row r="30" spans="1:12">
      <c r="A30" s="486" t="s">
        <v>294</v>
      </c>
      <c r="B30" s="491">
        <v>30</v>
      </c>
      <c r="C30" s="508" t="s">
        <v>14</v>
      </c>
      <c r="D30" s="531">
        <f>L30</f>
        <v>40.101166767371595</v>
      </c>
      <c r="E30" s="494">
        <f>D30*B30</f>
        <v>1203.0350030211478</v>
      </c>
      <c r="F30" s="532"/>
      <c r="G30" s="475"/>
      <c r="H30" s="475">
        <v>40.229999999999997</v>
      </c>
      <c r="I30" s="474">
        <v>630</v>
      </c>
      <c r="J30" s="509">
        <f t="shared" si="7"/>
        <v>42.660815709969782</v>
      </c>
      <c r="K30" s="509">
        <f t="shared" si="8"/>
        <v>40.101166767371595</v>
      </c>
      <c r="L30" s="509">
        <f t="shared" si="9"/>
        <v>40.101166767371595</v>
      </c>
    </row>
    <row r="31" spans="1:12">
      <c r="A31" s="486"/>
      <c r="B31" s="491"/>
      <c r="C31" s="491"/>
      <c r="D31" s="538"/>
      <c r="E31" s="512">
        <f>SUM(E27:E30)</f>
        <v>18229.035480362538</v>
      </c>
      <c r="F31" s="532">
        <f>E31</f>
        <v>18229.035480362538</v>
      </c>
      <c r="G31" s="475"/>
    </row>
    <row r="32" spans="1:12">
      <c r="A32" s="486"/>
      <c r="B32" s="491"/>
      <c r="C32" s="491"/>
      <c r="D32" s="538"/>
      <c r="E32" s="494"/>
      <c r="F32" s="532"/>
      <c r="G32" s="475"/>
    </row>
    <row r="33" spans="1:8">
      <c r="A33" s="486"/>
      <c r="B33" s="491"/>
      <c r="C33" s="491"/>
      <c r="D33" s="539"/>
      <c r="E33" s="494"/>
      <c r="F33" s="532"/>
      <c r="G33" s="475"/>
    </row>
    <row r="34" spans="1:8">
      <c r="A34" s="486" t="s">
        <v>501</v>
      </c>
      <c r="B34" s="491">
        <v>1</v>
      </c>
      <c r="C34" s="491" t="s">
        <v>81</v>
      </c>
      <c r="D34" s="541">
        <f>39138.77+30768.7</f>
        <v>69907.47</v>
      </c>
      <c r="E34" s="494">
        <f>D34*B34</f>
        <v>69907.47</v>
      </c>
      <c r="F34" s="532">
        <f>E34</f>
        <v>69907.47</v>
      </c>
      <c r="G34" s="475"/>
      <c r="H34" s="475" t="s">
        <v>505</v>
      </c>
    </row>
    <row r="35" spans="1:8">
      <c r="A35" s="486" t="s">
        <v>534</v>
      </c>
      <c r="B35" s="491">
        <v>1</v>
      </c>
      <c r="C35" s="491" t="s">
        <v>81</v>
      </c>
      <c r="D35" s="541">
        <v>20000</v>
      </c>
      <c r="E35" s="494">
        <f>D35*B35</f>
        <v>20000</v>
      </c>
      <c r="F35" s="532">
        <f>E35</f>
        <v>20000</v>
      </c>
      <c r="G35" s="475"/>
      <c r="H35" s="475" t="s">
        <v>495</v>
      </c>
    </row>
    <row r="36" spans="1:8">
      <c r="A36" s="486"/>
      <c r="B36" s="491"/>
      <c r="C36" s="491"/>
      <c r="D36" s="539"/>
      <c r="E36" s="494"/>
      <c r="F36" s="532"/>
      <c r="G36" s="475"/>
    </row>
    <row r="37" spans="1:8">
      <c r="A37" s="486"/>
      <c r="B37" s="491"/>
      <c r="C37" s="491"/>
      <c r="D37" s="539"/>
      <c r="E37" s="494"/>
      <c r="F37" s="532"/>
      <c r="G37" s="475"/>
    </row>
    <row r="38" spans="1:8">
      <c r="A38" s="486"/>
      <c r="B38" s="491"/>
      <c r="C38" s="491"/>
      <c r="D38" s="539"/>
      <c r="E38" s="516" t="s">
        <v>63</v>
      </c>
      <c r="F38" s="639">
        <f>SUM(F15:F37)</f>
        <v>171596.73883383686</v>
      </c>
      <c r="G38" s="475"/>
    </row>
    <row r="39" spans="1:8">
      <c r="A39" s="500"/>
      <c r="B39" s="501"/>
      <c r="C39" s="501"/>
      <c r="D39" s="540"/>
      <c r="E39" s="515"/>
      <c r="F39" s="517"/>
      <c r="G39" s="475"/>
    </row>
    <row r="40" spans="1:8">
      <c r="B40" s="491"/>
      <c r="C40" s="491"/>
      <c r="D40" s="539"/>
      <c r="E40" s="496"/>
      <c r="G40" s="475"/>
    </row>
    <row r="41" spans="1:8">
      <c r="B41" s="491"/>
      <c r="C41" s="491"/>
      <c r="D41" s="539"/>
      <c r="E41" s="518"/>
    </row>
    <row r="42" spans="1:8">
      <c r="B42" s="491"/>
      <c r="C42" s="491"/>
      <c r="D42" s="539"/>
      <c r="E42" s="518"/>
      <c r="G42" s="475"/>
    </row>
    <row r="43" spans="1:8">
      <c r="B43" s="491"/>
      <c r="C43" s="491"/>
      <c r="D43" s="539"/>
      <c r="E43" s="518"/>
    </row>
    <row r="44" spans="1:8">
      <c r="B44" s="491"/>
      <c r="C44" s="491"/>
      <c r="D44" s="539"/>
      <c r="E44" s="518"/>
    </row>
    <row r="45" spans="1:8">
      <c r="B45" s="491"/>
      <c r="C45" s="491"/>
      <c r="D45" s="539"/>
      <c r="E45" s="518"/>
    </row>
    <row r="46" spans="1:8">
      <c r="B46" s="491"/>
      <c r="C46" s="491"/>
      <c r="D46" s="539"/>
      <c r="E46" s="518"/>
    </row>
    <row r="47" spans="1:8">
      <c r="B47" s="491"/>
      <c r="C47" s="491"/>
      <c r="D47" s="539"/>
      <c r="E47" s="518"/>
    </row>
    <row r="48" spans="1:8">
      <c r="B48" s="491"/>
      <c r="C48" s="491"/>
      <c r="D48" s="539"/>
      <c r="E48" s="518"/>
    </row>
    <row r="49" spans="2:5">
      <c r="B49" s="491"/>
      <c r="C49" s="491"/>
      <c r="D49" s="491"/>
      <c r="E49" s="518"/>
    </row>
  </sheetData>
  <pageMargins left="0.7" right="0.7" top="0.75" bottom="0.75" header="0" footer="0"/>
  <pageSetup paperSize="9" fitToHeight="0" orientation="portrait" r:id="rId1"/>
  <colBreaks count="1" manualBreakCount="1">
    <brk id="6"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26B50-1F2C-44C4-BA5C-E19B514CA107}">
  <sheetPr>
    <pageSetUpPr fitToPage="1"/>
  </sheetPr>
  <dimension ref="A1:L36"/>
  <sheetViews>
    <sheetView view="pageBreakPreview" topLeftCell="A7" zoomScaleNormal="100" zoomScaleSheetLayoutView="100" workbookViewId="0">
      <selection activeCell="A13" sqref="A13"/>
    </sheetView>
  </sheetViews>
  <sheetFormatPr defaultColWidth="11.453125" defaultRowHeight="14.5"/>
  <cols>
    <col min="1" max="1" width="43.453125" style="400" bestFit="1" customWidth="1"/>
    <col min="2" max="2" width="9" style="406" customWidth="1"/>
    <col min="3" max="3" width="9" style="400" customWidth="1"/>
    <col min="4" max="5" width="11.6328125" style="406" bestFit="1" customWidth="1"/>
    <col min="6" max="7" width="13.36328125" style="406" customWidth="1"/>
    <col min="8" max="10" width="11.453125" style="415"/>
    <col min="11" max="11" width="14.6328125" style="415" customWidth="1"/>
    <col min="12" max="16384" width="11.453125" style="400"/>
  </cols>
  <sheetData>
    <row r="1" spans="1:12">
      <c r="A1" s="397"/>
      <c r="B1" s="416"/>
      <c r="C1" s="398"/>
      <c r="D1" s="416"/>
      <c r="E1" s="416"/>
      <c r="F1" s="416"/>
      <c r="G1" s="416"/>
      <c r="H1" s="399"/>
      <c r="I1" s="399"/>
      <c r="J1" s="399"/>
      <c r="K1" s="704"/>
    </row>
    <row r="2" spans="1:12">
      <c r="A2" s="401"/>
      <c r="B2" s="706" t="s">
        <v>521</v>
      </c>
      <c r="C2" s="707"/>
      <c r="D2" s="707"/>
      <c r="E2" s="708"/>
      <c r="F2" s="712" t="s">
        <v>376</v>
      </c>
      <c r="G2" s="712" t="s">
        <v>377</v>
      </c>
      <c r="H2" s="402"/>
      <c r="I2" s="402"/>
      <c r="J2" s="403"/>
      <c r="K2" s="705"/>
    </row>
    <row r="3" spans="1:12">
      <c r="A3" s="404" t="s">
        <v>105</v>
      </c>
      <c r="B3" s="709"/>
      <c r="C3" s="710"/>
      <c r="D3" s="710"/>
      <c r="E3" s="711"/>
      <c r="F3" s="713"/>
      <c r="G3" s="713"/>
      <c r="H3" s="402"/>
      <c r="I3" s="402"/>
      <c r="J3" s="403"/>
      <c r="K3" s="705"/>
    </row>
    <row r="4" spans="1:12">
      <c r="A4" s="427" t="str">
        <f>' Landscaping and fencing PLOT 5'!A20</f>
        <v>Fencing</v>
      </c>
      <c r="B4" s="429"/>
      <c r="C4" s="429"/>
      <c r="D4" s="429"/>
      <c r="E4" s="429"/>
      <c r="F4" s="429"/>
      <c r="G4" s="429"/>
      <c r="H4" s="425"/>
      <c r="I4" s="425"/>
      <c r="J4" s="425"/>
      <c r="K4" s="424"/>
    </row>
    <row r="5" spans="1:12">
      <c r="A5" s="656" t="str">
        <f>' Landscaping and fencing '!A21</f>
        <v>Stone wall repair (West Boundary)</v>
      </c>
      <c r="B5" s="657">
        <f>' Landscaping and fencing '!B21</f>
        <v>108</v>
      </c>
      <c r="C5" s="658" t="s">
        <v>14</v>
      </c>
      <c r="D5" s="657">
        <f>' Landscaping and fencing '!D21</f>
        <v>450</v>
      </c>
      <c r="E5" s="657">
        <f t="shared" ref="E5:E10" si="0">B5*D5</f>
        <v>48600</v>
      </c>
      <c r="F5" s="657">
        <f t="shared" ref="F5:F10" si="1">D5</f>
        <v>450</v>
      </c>
      <c r="G5" s="657">
        <f>F5*B5</f>
        <v>48600</v>
      </c>
      <c r="H5" s="422" t="s">
        <v>380</v>
      </c>
      <c r="I5" s="425"/>
      <c r="J5" s="425"/>
      <c r="K5" s="424"/>
    </row>
    <row r="6" spans="1:12">
      <c r="A6" s="656" t="str">
        <f>' Landscaping and fencing '!A22</f>
        <v>Stone wall repair</v>
      </c>
      <c r="B6" s="657">
        <f>' Landscaping and fencing '!B22</f>
        <v>36</v>
      </c>
      <c r="C6" s="658" t="s">
        <v>14</v>
      </c>
      <c r="D6" s="657">
        <f>' Landscaping and fencing '!D22</f>
        <v>450</v>
      </c>
      <c r="E6" s="657">
        <f t="shared" si="0"/>
        <v>16200</v>
      </c>
      <c r="F6" s="657">
        <f t="shared" si="1"/>
        <v>450</v>
      </c>
      <c r="G6" s="657">
        <f>F6*B6</f>
        <v>16200</v>
      </c>
      <c r="H6" s="422" t="s">
        <v>380</v>
      </c>
      <c r="I6" s="423"/>
      <c r="J6" s="425"/>
      <c r="K6" s="424"/>
    </row>
    <row r="7" spans="1:12">
      <c r="A7" s="656" t="str">
        <f>' Landscaping and fencing '!A23</f>
        <v>Stonework walls ; site entrance, including piers</v>
      </c>
      <c r="B7" s="657">
        <f>' Landscaping and fencing '!B23</f>
        <v>5</v>
      </c>
      <c r="C7" s="658" t="s">
        <v>14</v>
      </c>
      <c r="D7" s="657">
        <f>' Landscaping and fencing '!D23</f>
        <v>1430.0000000000002</v>
      </c>
      <c r="E7" s="657">
        <f t="shared" si="0"/>
        <v>7150.0000000000009</v>
      </c>
      <c r="F7" s="657">
        <f t="shared" si="1"/>
        <v>1430.0000000000002</v>
      </c>
      <c r="G7" s="657">
        <f t="shared" ref="G7:G31" si="2">F7*B7</f>
        <v>7150.0000000000009</v>
      </c>
      <c r="H7" s="422" t="s">
        <v>381</v>
      </c>
      <c r="I7" s="423"/>
      <c r="J7" s="425"/>
      <c r="K7" s="424"/>
    </row>
    <row r="8" spans="1:12">
      <c r="A8" s="656" t="str">
        <f>' Landscaping and fencing '!A24</f>
        <v>Walls; 0.5m height; stonework</v>
      </c>
      <c r="B8" s="657">
        <f>' Landscaping and fencing '!B24</f>
        <v>89</v>
      </c>
      <c r="C8" s="658" t="s">
        <v>14</v>
      </c>
      <c r="D8" s="657">
        <f>' Landscaping and fencing '!D24</f>
        <v>325</v>
      </c>
      <c r="E8" s="657">
        <f t="shared" si="0"/>
        <v>28925</v>
      </c>
      <c r="F8" s="657">
        <f t="shared" si="1"/>
        <v>325</v>
      </c>
      <c r="G8" s="657">
        <f t="shared" si="2"/>
        <v>28925</v>
      </c>
      <c r="H8" s="422" t="s">
        <v>381</v>
      </c>
      <c r="I8" s="423"/>
      <c r="J8" s="425"/>
      <c r="K8" s="424"/>
    </row>
    <row r="9" spans="1:12">
      <c r="A9" s="656" t="str">
        <f>' Landscaping and fencing '!A25</f>
        <v>Walls; 1m height; stonework</v>
      </c>
      <c r="B9" s="657">
        <f>' Landscaping and fencing '!B25</f>
        <v>28</v>
      </c>
      <c r="C9" s="658" t="s">
        <v>14</v>
      </c>
      <c r="D9" s="657">
        <f>' Landscaping and fencing '!D25</f>
        <v>650</v>
      </c>
      <c r="E9" s="657">
        <f t="shared" si="0"/>
        <v>18200</v>
      </c>
      <c r="F9" s="657">
        <f t="shared" si="1"/>
        <v>650</v>
      </c>
      <c r="G9" s="657">
        <f t="shared" si="2"/>
        <v>18200</v>
      </c>
      <c r="H9" s="422" t="s">
        <v>381</v>
      </c>
      <c r="I9" s="423"/>
      <c r="J9" s="425"/>
      <c r="K9" s="424"/>
    </row>
    <row r="10" spans="1:12">
      <c r="A10" s="656" t="str">
        <f>' Landscaping and fencing '!A26</f>
        <v>Walls; 1.8m height; stonework</v>
      </c>
      <c r="B10" s="657">
        <f>' Landscaping and fencing '!B26</f>
        <v>59</v>
      </c>
      <c r="C10" s="658" t="s">
        <v>14</v>
      </c>
      <c r="D10" s="657">
        <f>' Landscaping and fencing '!D26</f>
        <v>1170</v>
      </c>
      <c r="E10" s="657">
        <f t="shared" si="0"/>
        <v>69030</v>
      </c>
      <c r="F10" s="657">
        <f t="shared" si="1"/>
        <v>1170</v>
      </c>
      <c r="G10" s="657">
        <f t="shared" si="2"/>
        <v>69030</v>
      </c>
      <c r="H10" s="422" t="s">
        <v>381</v>
      </c>
      <c r="I10" s="423"/>
      <c r="J10" s="425"/>
      <c r="K10" s="424"/>
    </row>
    <row r="11" spans="1:12">
      <c r="A11" s="428"/>
      <c r="B11" s="659"/>
      <c r="C11" s="659"/>
      <c r="D11" s="659"/>
      <c r="E11" s="660"/>
      <c r="F11" s="660"/>
      <c r="G11" s="657"/>
      <c r="H11" s="425"/>
      <c r="I11" s="425"/>
      <c r="J11" s="425"/>
      <c r="K11" s="424"/>
    </row>
    <row r="12" spans="1:12">
      <c r="A12" s="427" t="str">
        <f>'Hard surfaces '!A3</f>
        <v>HARD LANDSCAPING</v>
      </c>
      <c r="B12" s="659"/>
      <c r="C12" s="659"/>
      <c r="D12" s="659"/>
      <c r="E12" s="660"/>
      <c r="F12" s="660"/>
      <c r="G12" s="657"/>
      <c r="H12" s="425"/>
      <c r="I12" s="425"/>
      <c r="J12" s="425"/>
      <c r="K12" s="424"/>
    </row>
    <row r="13" spans="1:12" ht="29">
      <c r="A13" s="428" t="str">
        <f>'Hard surfaces '!A109</f>
        <v>Footpath adjustment, bellmouth and traffic managment and the like</v>
      </c>
      <c r="B13" s="659">
        <v>1</v>
      </c>
      <c r="C13" s="658" t="s">
        <v>81</v>
      </c>
      <c r="D13" s="659">
        <f>'Hard surfaces '!E109</f>
        <v>30448.192827854982</v>
      </c>
      <c r="E13" s="659">
        <f>'Hard surfaces '!G109</f>
        <v>30448.192827854982</v>
      </c>
      <c r="F13" s="657">
        <f>D13</f>
        <v>30448.192827854982</v>
      </c>
      <c r="G13" s="657">
        <f t="shared" si="2"/>
        <v>30448.192827854982</v>
      </c>
      <c r="H13" s="422"/>
      <c r="I13" s="423"/>
      <c r="J13" s="425"/>
      <c r="K13" s="424"/>
    </row>
    <row r="14" spans="1:12">
      <c r="A14" s="668" t="s">
        <v>535</v>
      </c>
      <c r="B14" s="659">
        <v>1</v>
      </c>
      <c r="C14" s="658" t="s">
        <v>81</v>
      </c>
      <c r="D14" s="659">
        <f>'Hard surfaces '!E138</f>
        <v>680.300395287009</v>
      </c>
      <c r="E14" s="659">
        <f>'Hard surfaces '!G138</f>
        <v>680.300395287009</v>
      </c>
      <c r="F14" s="657">
        <f>D14</f>
        <v>680.300395287009</v>
      </c>
      <c r="G14" s="657">
        <f t="shared" si="2"/>
        <v>680.300395287009</v>
      </c>
      <c r="H14" s="422"/>
      <c r="I14" s="423"/>
      <c r="J14" s="425"/>
      <c r="K14" s="424"/>
    </row>
    <row r="15" spans="1:12">
      <c r="A15" s="428"/>
      <c r="B15" s="660"/>
      <c r="C15" s="660"/>
      <c r="D15" s="660"/>
      <c r="E15" s="660"/>
      <c r="F15" s="660"/>
      <c r="G15" s="657"/>
      <c r="H15" s="425"/>
      <c r="I15" s="425"/>
      <c r="J15" s="425"/>
      <c r="K15" s="424"/>
      <c r="L15" s="407"/>
    </row>
    <row r="16" spans="1:12">
      <c r="A16" s="427" t="str">
        <f>'Services '!A3</f>
        <v>SERVICES</v>
      </c>
      <c r="B16" s="660"/>
      <c r="C16" s="660"/>
      <c r="D16" s="660"/>
      <c r="E16" s="660"/>
      <c r="F16" s="660"/>
      <c r="G16" s="657"/>
      <c r="H16" s="425"/>
      <c r="I16" s="425"/>
      <c r="J16" s="425"/>
      <c r="K16" s="424"/>
      <c r="L16" s="407"/>
    </row>
    <row r="17" spans="1:12">
      <c r="A17" s="428" t="str">
        <f>'Services '!A17</f>
        <v>Relocate poles  (BT)</v>
      </c>
      <c r="B17" s="659">
        <f>'Services '!B17</f>
        <v>1</v>
      </c>
      <c r="C17" s="659" t="str">
        <f>'Services '!C17</f>
        <v>Nr</v>
      </c>
      <c r="D17" s="659">
        <f>'Services '!D17</f>
        <v>10000</v>
      </c>
      <c r="E17" s="659">
        <f>'Services '!E17</f>
        <v>10000</v>
      </c>
      <c r="F17" s="657">
        <f t="shared" ref="F17:F22" si="3">D17</f>
        <v>10000</v>
      </c>
      <c r="G17" s="657">
        <f t="shared" si="2"/>
        <v>10000</v>
      </c>
      <c r="H17" s="422" t="s">
        <v>381</v>
      </c>
      <c r="I17" s="423"/>
      <c r="J17" s="425"/>
      <c r="K17" s="424"/>
      <c r="L17" s="407"/>
    </row>
    <row r="18" spans="1:12" ht="29">
      <c r="A18" s="428" t="str">
        <f>Drainage!A28</f>
        <v>Disconnection of exisiting foul drainage incl excavation and backfill</v>
      </c>
      <c r="B18" s="659">
        <f>Drainage!B28</f>
        <v>52</v>
      </c>
      <c r="C18" s="659" t="str">
        <f>Drainage!C28</f>
        <v>m</v>
      </c>
      <c r="D18" s="659">
        <f>Drainage!D28</f>
        <v>19.7</v>
      </c>
      <c r="E18" s="659">
        <f>Drainage!E28</f>
        <v>1024.3999999999999</v>
      </c>
      <c r="F18" s="657">
        <f t="shared" si="3"/>
        <v>19.7</v>
      </c>
      <c r="G18" s="657">
        <f t="shared" si="2"/>
        <v>1024.3999999999999</v>
      </c>
      <c r="H18" s="422" t="s">
        <v>381</v>
      </c>
      <c r="I18" s="423"/>
      <c r="J18" s="425"/>
      <c r="K18" s="424"/>
      <c r="L18" s="407"/>
    </row>
    <row r="19" spans="1:12">
      <c r="A19" s="428" t="str">
        <f>'Services '!A21</f>
        <v xml:space="preserve">Road - Lighting LED columns </v>
      </c>
      <c r="B19" s="659">
        <f>'Services '!B21</f>
        <v>5</v>
      </c>
      <c r="C19" s="659" t="str">
        <f>'Services '!C21</f>
        <v>nr</v>
      </c>
      <c r="D19" s="659">
        <f>'Services '!D21</f>
        <v>1150</v>
      </c>
      <c r="E19" s="659">
        <f>'Services '!E21</f>
        <v>5750</v>
      </c>
      <c r="F19" s="657">
        <f t="shared" si="3"/>
        <v>1150</v>
      </c>
      <c r="G19" s="657">
        <f t="shared" si="2"/>
        <v>5750</v>
      </c>
      <c r="H19" s="422" t="s">
        <v>381</v>
      </c>
      <c r="I19" s="423"/>
      <c r="J19" s="425"/>
      <c r="K19" s="424"/>
      <c r="L19" s="407"/>
    </row>
    <row r="20" spans="1:12" ht="29">
      <c r="A20" s="428" t="str">
        <f>'Services '!A22</f>
        <v>Trenching, ducting and cables /daylight sensor controls</v>
      </c>
      <c r="B20" s="659">
        <f>'Services '!B22</f>
        <v>200</v>
      </c>
      <c r="C20" s="659" t="str">
        <f>'Services '!C22</f>
        <v>m</v>
      </c>
      <c r="D20" s="659">
        <f>'Services '!D22</f>
        <v>40.101166767371595</v>
      </c>
      <c r="E20" s="659">
        <f>'Services '!E22</f>
        <v>8020.2333534743193</v>
      </c>
      <c r="F20" s="657">
        <f t="shared" si="3"/>
        <v>40.101166767371595</v>
      </c>
      <c r="G20" s="657">
        <f t="shared" si="2"/>
        <v>8020.2333534743193</v>
      </c>
      <c r="H20" s="422" t="s">
        <v>381</v>
      </c>
      <c r="I20" s="423"/>
      <c r="J20" s="425"/>
      <c r="K20" s="424"/>
      <c r="L20" s="407"/>
    </row>
    <row r="21" spans="1:12">
      <c r="A21" s="428" t="str">
        <f>'Services '!A34</f>
        <v>WPD Diversion and Transformer</v>
      </c>
      <c r="B21" s="428">
        <f>'Services '!B34</f>
        <v>1</v>
      </c>
      <c r="C21" s="428" t="str">
        <f>'Services '!C34</f>
        <v>Item</v>
      </c>
      <c r="D21" s="659">
        <f>'Services '!D34</f>
        <v>69907.47</v>
      </c>
      <c r="E21" s="659">
        <f>'Services '!E34</f>
        <v>69907.47</v>
      </c>
      <c r="F21" s="657">
        <f t="shared" si="3"/>
        <v>69907.47</v>
      </c>
      <c r="G21" s="657">
        <f t="shared" si="2"/>
        <v>69907.47</v>
      </c>
      <c r="H21" s="422" t="s">
        <v>381</v>
      </c>
      <c r="I21" s="423"/>
      <c r="J21" s="425"/>
      <c r="K21" s="424"/>
      <c r="L21" s="407"/>
    </row>
    <row r="22" spans="1:12">
      <c r="A22" s="428" t="str">
        <f>'Services '!A35</f>
        <v>Substation Housing</v>
      </c>
      <c r="B22" s="428">
        <f>'Services '!B35</f>
        <v>1</v>
      </c>
      <c r="C22" s="428" t="str">
        <f>'Services '!C35</f>
        <v>Item</v>
      </c>
      <c r="D22" s="659">
        <f>'Services '!D35</f>
        <v>20000</v>
      </c>
      <c r="E22" s="659">
        <f>'Services '!E35</f>
        <v>20000</v>
      </c>
      <c r="F22" s="657">
        <f t="shared" si="3"/>
        <v>20000</v>
      </c>
      <c r="G22" s="657">
        <f t="shared" si="2"/>
        <v>20000</v>
      </c>
      <c r="H22" s="422" t="s">
        <v>381</v>
      </c>
      <c r="I22" s="423"/>
      <c r="J22" s="425"/>
      <c r="K22" s="424"/>
      <c r="L22" s="407"/>
    </row>
    <row r="23" spans="1:12">
      <c r="A23" s="430"/>
      <c r="B23" s="660"/>
      <c r="C23" s="661"/>
      <c r="D23" s="659"/>
      <c r="E23" s="659"/>
      <c r="F23" s="660"/>
      <c r="G23" s="657"/>
      <c r="H23" s="104"/>
      <c r="I23" s="104"/>
      <c r="J23" s="104"/>
      <c r="K23" s="420"/>
      <c r="L23" s="407"/>
    </row>
    <row r="24" spans="1:12">
      <c r="A24" s="427" t="str">
        <f>' Landscaping and fencing '!A5</f>
        <v>SOFT LANDSCAPING</v>
      </c>
      <c r="B24" s="660"/>
      <c r="C24" s="661"/>
      <c r="D24" s="660"/>
      <c r="E24" s="660"/>
      <c r="F24" s="660"/>
      <c r="G24" s="657"/>
      <c r="H24" s="104"/>
      <c r="I24" s="104"/>
      <c r="J24" s="104"/>
      <c r="K24" s="420"/>
      <c r="L24" s="407"/>
    </row>
    <row r="25" spans="1:12">
      <c r="A25" s="430" t="str">
        <f>' Landscaping and fencing '!A7</f>
        <v>SAB Allowances Eo Unknown</v>
      </c>
      <c r="B25" s="662">
        <f>' Landscaping and fencing '!B7</f>
        <v>1</v>
      </c>
      <c r="C25" s="430" t="str">
        <f>' Landscaping and fencing '!C7</f>
        <v>Item</v>
      </c>
      <c r="D25" s="662">
        <f>' Landscaping and fencing '!D7</f>
        <v>10000</v>
      </c>
      <c r="E25" s="662">
        <f>' Landscaping and fencing '!E7</f>
        <v>10000</v>
      </c>
      <c r="F25" s="657">
        <f>D25</f>
        <v>10000</v>
      </c>
      <c r="G25" s="657">
        <f t="shared" si="2"/>
        <v>10000</v>
      </c>
      <c r="H25" s="422" t="s">
        <v>381</v>
      </c>
      <c r="I25" s="104"/>
      <c r="J25" s="104"/>
      <c r="K25" s="420"/>
      <c r="L25" s="407"/>
    </row>
    <row r="26" spans="1:12">
      <c r="A26" s="430" t="str">
        <f>' Landscaping and fencing '!A8</f>
        <v>Rain garden planters above</v>
      </c>
      <c r="B26" s="430">
        <f>' Landscaping and fencing '!B8</f>
        <v>10</v>
      </c>
      <c r="C26" s="430" t="str">
        <f>' Landscaping and fencing '!C8</f>
        <v>nr</v>
      </c>
      <c r="D26" s="662">
        <f>' Landscaping and fencing '!D8</f>
        <v>2500</v>
      </c>
      <c r="E26" s="662">
        <f>' Landscaping and fencing '!E8</f>
        <v>25000</v>
      </c>
      <c r="F26" s="657">
        <f>D26</f>
        <v>2500</v>
      </c>
      <c r="G26" s="657">
        <f t="shared" si="2"/>
        <v>25000</v>
      </c>
      <c r="H26" s="422" t="s">
        <v>381</v>
      </c>
      <c r="I26" s="104"/>
      <c r="J26" s="104"/>
      <c r="K26" s="420"/>
      <c r="L26" s="407"/>
    </row>
    <row r="27" spans="1:12">
      <c r="A27" s="430" t="str">
        <f>' Landscaping and fencing '!A9</f>
        <v>Rain garden planters below</v>
      </c>
      <c r="B27" s="430">
        <f>' Landscaping and fencing '!B9</f>
        <v>4</v>
      </c>
      <c r="C27" s="430" t="str">
        <f>' Landscaping and fencing '!C9</f>
        <v>nr</v>
      </c>
      <c r="D27" s="662">
        <f>' Landscaping and fencing '!D9</f>
        <v>3000</v>
      </c>
      <c r="E27" s="662">
        <f>' Landscaping and fencing '!E9</f>
        <v>12000</v>
      </c>
      <c r="F27" s="657">
        <f>D27</f>
        <v>3000</v>
      </c>
      <c r="G27" s="657">
        <f t="shared" ref="G27" si="4">F27*B27</f>
        <v>12000</v>
      </c>
      <c r="H27" s="422"/>
      <c r="I27" s="104"/>
      <c r="J27" s="104"/>
      <c r="K27" s="420"/>
      <c r="L27" s="407"/>
    </row>
    <row r="28" spans="1:12">
      <c r="A28" s="430" t="str">
        <f>' Landscaping and fencing '!A14</f>
        <v>Hedges</v>
      </c>
      <c r="B28" s="662">
        <f>' Landscaping and fencing '!B14</f>
        <v>172</v>
      </c>
      <c r="C28" s="430" t="str">
        <f>' Landscaping and fencing '!C14</f>
        <v>m</v>
      </c>
      <c r="D28" s="662">
        <f>' Landscaping and fencing '!D14</f>
        <v>68.779033232628393</v>
      </c>
      <c r="E28" s="662">
        <f>' Landscaping and fencing '!E14</f>
        <v>11829.993716012084</v>
      </c>
      <c r="F28" s="657">
        <f>D28</f>
        <v>68.779033232628393</v>
      </c>
      <c r="G28" s="657">
        <f t="shared" si="2"/>
        <v>11829.993716012084</v>
      </c>
      <c r="H28" s="422" t="s">
        <v>381</v>
      </c>
      <c r="I28" s="104"/>
      <c r="J28" s="104"/>
      <c r="K28" s="420"/>
      <c r="L28" s="407"/>
    </row>
    <row r="29" spans="1:12">
      <c r="A29" s="430" t="str">
        <f>' Landscaping and fencing '!A53</f>
        <v>Bat mitigation</v>
      </c>
      <c r="B29" s="662">
        <f>' Landscaping and fencing '!B53</f>
        <v>1</v>
      </c>
      <c r="C29" s="430" t="str">
        <f>' Landscaping and fencing '!C53</f>
        <v>Item</v>
      </c>
      <c r="D29" s="662">
        <f>' Landscaping and fencing '!D53</f>
        <v>10000</v>
      </c>
      <c r="E29" s="662">
        <f>' Landscaping and fencing '!E53</f>
        <v>10000</v>
      </c>
      <c r="F29" s="657">
        <f>D29</f>
        <v>10000</v>
      </c>
      <c r="G29" s="657">
        <f t="shared" si="2"/>
        <v>10000</v>
      </c>
      <c r="H29" s="422" t="s">
        <v>381</v>
      </c>
      <c r="I29" s="104"/>
      <c r="J29" s="104"/>
      <c r="K29" s="420"/>
      <c r="L29" s="407"/>
    </row>
    <row r="30" spans="1:12">
      <c r="A30" s="430"/>
      <c r="B30" s="660"/>
      <c r="C30" s="661"/>
      <c r="D30" s="660"/>
      <c r="E30" s="660"/>
      <c r="F30" s="660"/>
      <c r="G30" s="657"/>
      <c r="H30" s="104"/>
      <c r="I30" s="104"/>
      <c r="J30" s="104"/>
      <c r="K30" s="420"/>
      <c r="L30" s="407"/>
    </row>
    <row r="31" spans="1:12">
      <c r="A31" s="404" t="s">
        <v>378</v>
      </c>
      <c r="B31" s="431">
        <v>1</v>
      </c>
      <c r="C31" s="432" t="s">
        <v>81</v>
      </c>
      <c r="D31" s="431">
        <f>'Master Summary '!O14</f>
        <v>41936.74698795181</v>
      </c>
      <c r="E31" s="431">
        <f>D31*B31</f>
        <v>41936.74698795181</v>
      </c>
      <c r="F31" s="433">
        <f>D31</f>
        <v>41936.74698795181</v>
      </c>
      <c r="G31" s="666">
        <f t="shared" si="2"/>
        <v>41936.74698795181</v>
      </c>
      <c r="H31" s="437"/>
      <c r="I31" s="426"/>
      <c r="J31" s="104"/>
      <c r="K31" s="420"/>
      <c r="L31" s="407"/>
    </row>
    <row r="32" spans="1:12">
      <c r="A32" s="131"/>
      <c r="B32" s="405"/>
      <c r="C32" s="408"/>
      <c r="D32" s="405"/>
      <c r="E32" s="405"/>
      <c r="F32" s="405"/>
      <c r="G32" s="405"/>
      <c r="H32" s="409"/>
      <c r="I32" s="409"/>
      <c r="J32" s="409"/>
      <c r="K32" s="410"/>
      <c r="L32" s="407"/>
    </row>
    <row r="33" spans="1:12" ht="15" thickBot="1">
      <c r="A33" s="131"/>
      <c r="B33" s="405"/>
      <c r="C33" s="408"/>
      <c r="D33" s="405"/>
      <c r="E33" s="405"/>
      <c r="F33" s="405"/>
      <c r="G33" s="405"/>
      <c r="H33" s="409"/>
      <c r="I33" s="409"/>
      <c r="J33" s="409"/>
      <c r="K33" s="410"/>
      <c r="L33" s="131"/>
    </row>
    <row r="34" spans="1:12" ht="15.5" thickTop="1" thickBot="1">
      <c r="A34" s="131"/>
      <c r="B34" s="405"/>
      <c r="C34" s="408"/>
      <c r="D34" s="405"/>
      <c r="E34" s="405"/>
      <c r="F34" s="419"/>
      <c r="G34" s="418">
        <f>SUM(G4:G33)</f>
        <v>444702.33728058019</v>
      </c>
      <c r="H34" s="411"/>
      <c r="I34" s="411"/>
      <c r="J34" s="409"/>
      <c r="K34" s="663"/>
      <c r="L34" s="131"/>
    </row>
    <row r="35" spans="1:12" ht="15" thickTop="1">
      <c r="A35" s="412"/>
      <c r="B35" s="417"/>
      <c r="C35" s="413"/>
      <c r="D35" s="417"/>
      <c r="E35" s="417"/>
      <c r="F35" s="417"/>
      <c r="G35" s="417"/>
      <c r="H35" s="414"/>
      <c r="I35" s="414"/>
      <c r="J35" s="414"/>
      <c r="K35" s="664"/>
      <c r="L35" s="131"/>
    </row>
    <row r="36" spans="1:12">
      <c r="K36" s="403"/>
    </row>
  </sheetData>
  <mergeCells count="4">
    <mergeCell ref="K1:K3"/>
    <mergeCell ref="B2:E3"/>
    <mergeCell ref="F2:F3"/>
    <mergeCell ref="G2:G3"/>
  </mergeCells>
  <pageMargins left="0.7" right="0.7" top="0.75" bottom="0.75" header="0" footer="0"/>
  <pageSetup paperSize="9" scale="81"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000"/>
  <sheetViews>
    <sheetView workbookViewId="0"/>
  </sheetViews>
  <sheetFormatPr defaultColWidth="14.453125" defaultRowHeight="15" customHeight="1"/>
  <cols>
    <col min="1" max="1" width="28.453125" customWidth="1"/>
    <col min="2" max="2" width="8.81640625" customWidth="1"/>
    <col min="3" max="3" width="7.453125" customWidth="1"/>
    <col min="4" max="4" width="12.453125" customWidth="1"/>
    <col min="5" max="5" width="13.1796875" customWidth="1"/>
    <col min="6" max="6" width="14.81640625" customWidth="1"/>
    <col min="7" max="11" width="8" customWidth="1"/>
  </cols>
  <sheetData>
    <row r="1" spans="1:6" ht="14.5">
      <c r="A1" s="2"/>
      <c r="B1" s="19"/>
      <c r="C1" s="19"/>
      <c r="D1" s="26"/>
      <c r="E1" s="714"/>
      <c r="F1" s="715"/>
    </row>
    <row r="2" spans="1:6" ht="14.5">
      <c r="A2" s="28" t="e">
        <f>Abnormals!A2</f>
        <v>#REF!</v>
      </c>
      <c r="D2" s="1"/>
      <c r="E2" s="716"/>
      <c r="F2" s="717"/>
    </row>
    <row r="3" spans="1:6" ht="14.5">
      <c r="A3" s="29" t="s">
        <v>94</v>
      </c>
      <c r="D3" s="1"/>
      <c r="E3" s="6"/>
      <c r="F3" s="27"/>
    </row>
    <row r="4" spans="1:6" ht="14.5">
      <c r="A4" s="31"/>
      <c r="D4" s="1"/>
      <c r="E4" s="6"/>
      <c r="F4" s="27"/>
    </row>
    <row r="5" spans="1:6" ht="14.5">
      <c r="A5" s="20"/>
      <c r="D5" s="1"/>
      <c r="E5" s="1"/>
      <c r="F5" s="30" t="s">
        <v>93</v>
      </c>
    </row>
    <row r="6" spans="1:6" ht="14.5">
      <c r="A6" s="31" t="s">
        <v>95</v>
      </c>
      <c r="D6" s="1"/>
      <c r="E6" s="1"/>
      <c r="F6" s="32"/>
    </row>
    <row r="7" spans="1:6" ht="14.5">
      <c r="A7" s="20"/>
      <c r="D7" s="1"/>
      <c r="E7" s="1"/>
      <c r="F7" s="32"/>
    </row>
    <row r="8" spans="1:6" ht="14.5">
      <c r="A8" s="20"/>
      <c r="D8" s="1"/>
      <c r="E8" s="1"/>
      <c r="F8" s="32"/>
    </row>
    <row r="9" spans="1:6" ht="14.5">
      <c r="A9" s="20"/>
      <c r="D9" s="1"/>
      <c r="E9" s="1"/>
      <c r="F9" s="32"/>
    </row>
    <row r="10" spans="1:6" ht="14.5">
      <c r="A10" s="20" t="s">
        <v>107</v>
      </c>
      <c r="B10" s="10">
        <v>900</v>
      </c>
      <c r="C10" s="10" t="s">
        <v>14</v>
      </c>
      <c r="D10" s="5">
        <v>46</v>
      </c>
      <c r="E10" s="5"/>
      <c r="F10" s="32"/>
    </row>
    <row r="11" spans="1:6" ht="14.5">
      <c r="A11" s="20" t="s">
        <v>109</v>
      </c>
      <c r="B11" s="10">
        <v>38</v>
      </c>
      <c r="C11" s="10" t="s">
        <v>1</v>
      </c>
      <c r="D11" s="5">
        <v>400</v>
      </c>
      <c r="E11" s="5"/>
      <c r="F11" s="32"/>
    </row>
    <row r="12" spans="1:6" ht="14.5">
      <c r="A12" s="20" t="s">
        <v>111</v>
      </c>
      <c r="B12" s="10">
        <v>46</v>
      </c>
      <c r="C12" s="10" t="s">
        <v>1</v>
      </c>
      <c r="D12" s="5">
        <v>750</v>
      </c>
      <c r="E12" s="5"/>
      <c r="F12" s="32"/>
    </row>
    <row r="13" spans="1:6" ht="14.5">
      <c r="A13" s="20" t="s">
        <v>112</v>
      </c>
      <c r="B13" s="10">
        <v>38</v>
      </c>
      <c r="C13" s="10" t="s">
        <v>1</v>
      </c>
      <c r="D13" s="5">
        <v>35</v>
      </c>
      <c r="E13" s="5"/>
      <c r="F13" s="32"/>
    </row>
    <row r="14" spans="1:6" ht="14.5">
      <c r="A14" s="20" t="s">
        <v>114</v>
      </c>
      <c r="B14" s="10">
        <v>50</v>
      </c>
      <c r="C14" s="10" t="s">
        <v>1</v>
      </c>
      <c r="D14" s="5">
        <v>45</v>
      </c>
      <c r="E14" s="5"/>
      <c r="F14" s="32"/>
    </row>
    <row r="15" spans="1:6" ht="14.5">
      <c r="A15" s="20" t="s">
        <v>115</v>
      </c>
      <c r="B15" s="10">
        <v>90</v>
      </c>
      <c r="C15" s="10" t="s">
        <v>1</v>
      </c>
      <c r="D15" s="5">
        <v>10</v>
      </c>
      <c r="E15" s="5"/>
      <c r="F15" s="32"/>
    </row>
    <row r="16" spans="1:6" ht="14.5">
      <c r="A16" s="20"/>
      <c r="B16" s="10"/>
      <c r="C16" s="10"/>
      <c r="D16" s="5"/>
      <c r="E16" s="8">
        <f>SUM(E10:E15)</f>
        <v>0</v>
      </c>
      <c r="F16" s="32">
        <f>E16</f>
        <v>0</v>
      </c>
    </row>
    <row r="17" spans="1:6" ht="14.5">
      <c r="A17" s="20"/>
      <c r="B17" s="10"/>
      <c r="C17" s="10"/>
      <c r="D17" s="5"/>
      <c r="E17" s="5"/>
      <c r="F17" s="32"/>
    </row>
    <row r="18" spans="1:6" ht="14.5">
      <c r="A18" s="20"/>
      <c r="B18" s="10"/>
      <c r="C18" s="10"/>
      <c r="D18" s="5"/>
      <c r="E18" s="5"/>
      <c r="F18" s="32"/>
    </row>
    <row r="19" spans="1:6" ht="14.5">
      <c r="A19" s="31" t="s">
        <v>119</v>
      </c>
      <c r="B19" s="10"/>
      <c r="C19" s="10"/>
      <c r="D19" s="5"/>
      <c r="E19" s="5"/>
      <c r="F19" s="32"/>
    </row>
    <row r="20" spans="1:6" ht="14.5">
      <c r="A20" s="20"/>
      <c r="B20" s="10"/>
      <c r="C20" s="10"/>
      <c r="D20" s="5"/>
      <c r="E20" s="5"/>
      <c r="F20" s="32"/>
    </row>
    <row r="21" spans="1:6" ht="15.75" customHeight="1">
      <c r="A21" s="20" t="s">
        <v>107</v>
      </c>
      <c r="B21" s="10">
        <v>210</v>
      </c>
      <c r="C21" s="10" t="s">
        <v>14</v>
      </c>
      <c r="D21" s="5">
        <v>46</v>
      </c>
      <c r="E21" s="5"/>
      <c r="F21" s="32"/>
    </row>
    <row r="22" spans="1:6" ht="15.75" customHeight="1">
      <c r="A22" s="20" t="s">
        <v>121</v>
      </c>
      <c r="B22" s="10">
        <v>20</v>
      </c>
      <c r="C22" s="10" t="s">
        <v>1</v>
      </c>
      <c r="D22" s="5">
        <v>700</v>
      </c>
      <c r="E22" s="5"/>
      <c r="F22" s="32"/>
    </row>
    <row r="23" spans="1:6" ht="15.75" customHeight="1">
      <c r="A23" s="20" t="s">
        <v>112</v>
      </c>
      <c r="B23" s="10">
        <v>38</v>
      </c>
      <c r="C23" s="10" t="s">
        <v>1</v>
      </c>
      <c r="D23" s="5">
        <v>80</v>
      </c>
      <c r="E23" s="5"/>
      <c r="F23" s="32"/>
    </row>
    <row r="24" spans="1:6" ht="15.75" customHeight="1">
      <c r="A24" s="20" t="s">
        <v>115</v>
      </c>
      <c r="B24" s="10">
        <v>10</v>
      </c>
      <c r="C24" s="10" t="s">
        <v>1</v>
      </c>
      <c r="D24" s="5">
        <v>8</v>
      </c>
      <c r="E24" s="5"/>
      <c r="F24" s="32"/>
    </row>
    <row r="25" spans="1:6" ht="15.75" customHeight="1">
      <c r="A25" s="20" t="s">
        <v>122</v>
      </c>
      <c r="B25" s="10">
        <v>50</v>
      </c>
      <c r="C25" s="10" t="s">
        <v>14</v>
      </c>
      <c r="D25" s="5">
        <v>60</v>
      </c>
      <c r="E25" s="5"/>
      <c r="F25" s="32"/>
    </row>
    <row r="26" spans="1:6" ht="15.75" customHeight="1">
      <c r="A26" s="20" t="s">
        <v>123</v>
      </c>
      <c r="B26" s="10">
        <v>2</v>
      </c>
      <c r="C26" s="10" t="s">
        <v>1</v>
      </c>
      <c r="D26" s="5">
        <v>250</v>
      </c>
      <c r="E26" s="5"/>
      <c r="F26" s="32"/>
    </row>
    <row r="27" spans="1:6" ht="15.75" customHeight="1">
      <c r="A27" s="20" t="s">
        <v>124</v>
      </c>
      <c r="B27" s="10">
        <v>1</v>
      </c>
      <c r="C27" s="10" t="s">
        <v>1</v>
      </c>
      <c r="D27" s="5">
        <v>5000</v>
      </c>
      <c r="E27" s="5"/>
      <c r="F27" s="32"/>
    </row>
    <row r="28" spans="1:6" ht="15.75" customHeight="1">
      <c r="A28" s="20"/>
      <c r="B28" s="10"/>
      <c r="C28" s="10"/>
      <c r="D28" s="5"/>
      <c r="E28" s="8">
        <f>SUM(E21:E27)</f>
        <v>0</v>
      </c>
      <c r="F28" s="32">
        <f>E28</f>
        <v>0</v>
      </c>
    </row>
    <row r="29" spans="1:6" ht="15.75" customHeight="1">
      <c r="A29" s="20"/>
      <c r="B29" s="10"/>
      <c r="C29" s="10"/>
      <c r="D29" s="5"/>
      <c r="E29" s="5"/>
      <c r="F29" s="32"/>
    </row>
    <row r="30" spans="1:6" ht="15.75" customHeight="1">
      <c r="A30" s="31" t="s">
        <v>125</v>
      </c>
      <c r="B30" s="10"/>
      <c r="C30" s="10"/>
      <c r="D30" s="5"/>
      <c r="E30" s="5"/>
      <c r="F30" s="32"/>
    </row>
    <row r="31" spans="1:6" ht="15.75" customHeight="1">
      <c r="A31" s="20"/>
      <c r="B31" s="10"/>
      <c r="C31" s="10"/>
      <c r="D31" s="5"/>
      <c r="E31" s="5"/>
      <c r="F31" s="32"/>
    </row>
    <row r="32" spans="1:6" ht="15.75" customHeight="1">
      <c r="A32" s="20" t="s">
        <v>107</v>
      </c>
      <c r="B32" s="10">
        <v>700</v>
      </c>
      <c r="C32" s="10" t="s">
        <v>14</v>
      </c>
      <c r="D32" s="5">
        <v>40</v>
      </c>
      <c r="E32" s="5"/>
      <c r="F32" s="32"/>
    </row>
    <row r="33" spans="1:11" ht="15.75" customHeight="1">
      <c r="A33" s="20" t="s">
        <v>109</v>
      </c>
      <c r="B33" s="10">
        <v>38</v>
      </c>
      <c r="C33" s="10" t="s">
        <v>1</v>
      </c>
      <c r="D33" s="5">
        <v>400</v>
      </c>
      <c r="E33" s="5"/>
      <c r="F33" s="32"/>
    </row>
    <row r="34" spans="1:11" ht="15.75" customHeight="1">
      <c r="A34" s="20" t="s">
        <v>115</v>
      </c>
      <c r="B34" s="10">
        <v>40</v>
      </c>
      <c r="C34" s="10" t="s">
        <v>1</v>
      </c>
      <c r="D34" s="5">
        <v>8</v>
      </c>
      <c r="E34" s="5"/>
      <c r="F34" s="32"/>
    </row>
    <row r="35" spans="1:11" ht="15.75" customHeight="1">
      <c r="A35" s="20" t="s">
        <v>126</v>
      </c>
      <c r="B35" s="10">
        <v>2</v>
      </c>
      <c r="C35" s="10" t="s">
        <v>1</v>
      </c>
      <c r="D35" s="5">
        <v>250</v>
      </c>
      <c r="E35" s="5"/>
      <c r="F35" s="32"/>
    </row>
    <row r="36" spans="1:11" ht="15.75" customHeight="1">
      <c r="A36" s="20" t="s">
        <v>114</v>
      </c>
      <c r="B36" s="10">
        <v>50</v>
      </c>
      <c r="C36" s="10" t="s">
        <v>1</v>
      </c>
      <c r="D36" s="5">
        <v>45</v>
      </c>
      <c r="E36" s="5"/>
      <c r="F36" s="32"/>
    </row>
    <row r="37" spans="1:11" ht="15.75" customHeight="1">
      <c r="A37" s="20"/>
      <c r="B37" s="10"/>
      <c r="C37" s="10"/>
      <c r="D37" s="5"/>
      <c r="E37" s="8">
        <f>SUM(E32:E36)</f>
        <v>0</v>
      </c>
      <c r="F37" s="32">
        <f>E37</f>
        <v>0</v>
      </c>
    </row>
    <row r="38" spans="1:11" ht="15.75" customHeight="1">
      <c r="A38" s="20"/>
      <c r="B38" s="10"/>
      <c r="C38" s="10"/>
      <c r="D38" s="5"/>
      <c r="E38" s="5"/>
      <c r="F38" s="32"/>
    </row>
    <row r="39" spans="1:11" ht="15.75" customHeight="1">
      <c r="A39" s="20" t="s">
        <v>127</v>
      </c>
      <c r="B39" s="10">
        <v>2</v>
      </c>
      <c r="C39" s="10" t="s">
        <v>1</v>
      </c>
      <c r="D39" s="5">
        <v>18000</v>
      </c>
      <c r="E39" s="5"/>
      <c r="F39" s="32">
        <f t="shared" ref="F39:F41" si="0">E39</f>
        <v>0</v>
      </c>
    </row>
    <row r="40" spans="1:11" ht="15.75" customHeight="1">
      <c r="A40" s="20" t="s">
        <v>128</v>
      </c>
      <c r="B40" s="10">
        <v>1</v>
      </c>
      <c r="C40" s="10" t="s">
        <v>81</v>
      </c>
      <c r="D40" s="5">
        <v>5000</v>
      </c>
      <c r="E40" s="5"/>
      <c r="F40" s="32">
        <f t="shared" si="0"/>
        <v>0</v>
      </c>
    </row>
    <row r="41" spans="1:11" ht="15.75" customHeight="1">
      <c r="A41" s="20" t="s">
        <v>129</v>
      </c>
      <c r="B41" s="10">
        <v>1</v>
      </c>
      <c r="C41" s="10" t="s">
        <v>81</v>
      </c>
      <c r="D41" s="5">
        <v>750</v>
      </c>
      <c r="E41" s="5"/>
      <c r="F41" s="32">
        <f t="shared" si="0"/>
        <v>0</v>
      </c>
    </row>
    <row r="42" spans="1:11" ht="16.5" customHeight="1">
      <c r="A42" s="22" t="s">
        <v>130</v>
      </c>
      <c r="B42" s="38"/>
      <c r="C42" s="38"/>
      <c r="D42" s="39"/>
      <c r="E42" s="34"/>
      <c r="F42" s="23">
        <f>SUM(F16:F41)</f>
        <v>0</v>
      </c>
      <c r="G42" s="4"/>
      <c r="H42" s="4"/>
      <c r="I42" s="4"/>
      <c r="J42" s="4"/>
      <c r="K42" s="4"/>
    </row>
    <row r="43" spans="1:11" ht="15.75" customHeight="1">
      <c r="A43" s="25"/>
      <c r="B43" s="35"/>
      <c r="C43" s="35"/>
      <c r="D43" s="36"/>
      <c r="E43" s="7"/>
      <c r="F43" s="37"/>
    </row>
    <row r="44" spans="1:11" ht="15.75" customHeight="1">
      <c r="B44" s="10"/>
      <c r="C44" s="10"/>
      <c r="D44" s="5"/>
      <c r="E44" s="5"/>
      <c r="F44" s="1"/>
    </row>
    <row r="45" spans="1:11" ht="15.75" customHeight="1">
      <c r="B45" s="10"/>
      <c r="C45" s="10"/>
      <c r="D45" s="5"/>
      <c r="E45" s="5"/>
      <c r="F45" s="1"/>
    </row>
    <row r="46" spans="1:11" ht="15.75" customHeight="1">
      <c r="B46" s="10"/>
      <c r="C46" s="10"/>
      <c r="D46" s="5"/>
      <c r="E46" s="5"/>
      <c r="F46" s="1"/>
    </row>
    <row r="47" spans="1:11" ht="15.75" customHeight="1">
      <c r="B47" s="10"/>
      <c r="C47" s="10"/>
      <c r="D47" s="5"/>
      <c r="E47" s="5"/>
      <c r="F47" s="1"/>
    </row>
    <row r="48" spans="1:11" ht="15.75" customHeight="1">
      <c r="B48" s="10"/>
      <c r="C48" s="10"/>
      <c r="D48" s="5"/>
      <c r="E48" s="5"/>
      <c r="F48" s="1"/>
    </row>
    <row r="49" spans="2:6" ht="15.75" customHeight="1">
      <c r="B49" s="10"/>
      <c r="C49" s="10"/>
      <c r="D49" s="5"/>
      <c r="E49" s="5"/>
      <c r="F49" s="1"/>
    </row>
    <row r="50" spans="2:6" ht="15.75" customHeight="1">
      <c r="B50" s="10"/>
      <c r="C50" s="10"/>
      <c r="D50" s="5"/>
      <c r="E50" s="5"/>
      <c r="F50" s="1"/>
    </row>
    <row r="51" spans="2:6" ht="15.75" customHeight="1">
      <c r="B51" s="10"/>
      <c r="C51" s="10"/>
      <c r="D51" s="5"/>
      <c r="E51" s="5"/>
      <c r="F51" s="1"/>
    </row>
    <row r="52" spans="2:6" ht="15.75" customHeight="1">
      <c r="B52" s="10"/>
      <c r="C52" s="10"/>
      <c r="D52" s="5"/>
      <c r="E52" s="5"/>
      <c r="F52" s="1"/>
    </row>
    <row r="53" spans="2:6" ht="15.75" customHeight="1">
      <c r="B53" s="10"/>
      <c r="C53" s="10"/>
      <c r="D53" s="5"/>
      <c r="E53" s="5"/>
      <c r="F53" s="1"/>
    </row>
    <row r="54" spans="2:6" ht="15.75" customHeight="1">
      <c r="B54" s="10"/>
      <c r="C54" s="10"/>
      <c r="D54" s="5"/>
      <c r="E54" s="5"/>
      <c r="F54" s="1"/>
    </row>
    <row r="55" spans="2:6" ht="15.75" customHeight="1">
      <c r="D55" s="1"/>
      <c r="E55" s="1"/>
      <c r="F55" s="1"/>
    </row>
    <row r="56" spans="2:6" ht="15.75" customHeight="1">
      <c r="D56" s="1"/>
      <c r="E56" s="1"/>
      <c r="F56" s="1"/>
    </row>
    <row r="57" spans="2:6" ht="15.75" customHeight="1">
      <c r="D57" s="1"/>
      <c r="E57" s="1"/>
      <c r="F57" s="1"/>
    </row>
    <row r="58" spans="2:6" ht="15.75" customHeight="1">
      <c r="D58" s="1"/>
      <c r="E58" s="1"/>
      <c r="F58" s="1"/>
    </row>
    <row r="59" spans="2:6" ht="15.75" customHeight="1">
      <c r="D59" s="1"/>
      <c r="E59" s="1"/>
      <c r="F59" s="1"/>
    </row>
    <row r="60" spans="2:6" ht="15.75" customHeight="1">
      <c r="D60" s="1"/>
      <c r="E60" s="1"/>
      <c r="F60" s="1"/>
    </row>
    <row r="61" spans="2:6" ht="15.75" customHeight="1">
      <c r="D61" s="1"/>
      <c r="E61" s="1"/>
      <c r="F61" s="1"/>
    </row>
    <row r="62" spans="2:6" ht="15.75" customHeight="1">
      <c r="D62" s="1"/>
      <c r="E62" s="1"/>
      <c r="F62" s="1"/>
    </row>
    <row r="63" spans="2:6" ht="15.75" customHeight="1">
      <c r="D63" s="1"/>
      <c r="E63" s="1"/>
      <c r="F63" s="1"/>
    </row>
    <row r="64" spans="2:6" ht="15.75" customHeight="1">
      <c r="D64" s="1"/>
      <c r="E64" s="1"/>
      <c r="F64" s="1"/>
    </row>
    <row r="65" spans="4:6" ht="15.75" customHeight="1">
      <c r="D65" s="1"/>
      <c r="E65" s="1"/>
      <c r="F65" s="1"/>
    </row>
    <row r="66" spans="4:6" ht="15.75" customHeight="1">
      <c r="D66" s="1"/>
      <c r="E66" s="1"/>
      <c r="F66" s="1"/>
    </row>
    <row r="67" spans="4:6" ht="15.75" customHeight="1">
      <c r="D67" s="1"/>
      <c r="E67" s="1"/>
      <c r="F67" s="1"/>
    </row>
    <row r="68" spans="4:6" ht="15.75" customHeight="1">
      <c r="D68" s="1"/>
      <c r="E68" s="1"/>
      <c r="F68" s="1"/>
    </row>
    <row r="69" spans="4:6" ht="15.75" customHeight="1">
      <c r="D69" s="1"/>
      <c r="E69" s="1"/>
      <c r="F69" s="1"/>
    </row>
    <row r="70" spans="4:6" ht="15.75" customHeight="1">
      <c r="D70" s="1"/>
      <c r="E70" s="1"/>
      <c r="F70" s="1"/>
    </row>
    <row r="71" spans="4:6" ht="15.75" customHeight="1">
      <c r="D71" s="1"/>
      <c r="E71" s="1"/>
      <c r="F71" s="1"/>
    </row>
    <row r="72" spans="4:6" ht="15.75" customHeight="1">
      <c r="D72" s="1"/>
      <c r="E72" s="1"/>
      <c r="F72" s="1"/>
    </row>
    <row r="73" spans="4:6" ht="15.75" customHeight="1">
      <c r="D73" s="1"/>
      <c r="E73" s="1"/>
      <c r="F73" s="1"/>
    </row>
    <row r="74" spans="4:6" ht="15.75" customHeight="1">
      <c r="D74" s="1"/>
      <c r="E74" s="1"/>
      <c r="F74" s="1"/>
    </row>
    <row r="75" spans="4:6" ht="15.75" customHeight="1">
      <c r="D75" s="1"/>
      <c r="E75" s="1"/>
      <c r="F75" s="1"/>
    </row>
    <row r="76" spans="4:6" ht="15.75" customHeight="1">
      <c r="D76" s="1"/>
      <c r="E76" s="1"/>
      <c r="F76" s="1"/>
    </row>
    <row r="77" spans="4:6" ht="15.75" customHeight="1">
      <c r="D77" s="1"/>
      <c r="E77" s="1"/>
      <c r="F77" s="1"/>
    </row>
    <row r="78" spans="4:6" ht="15.75" customHeight="1">
      <c r="D78" s="1"/>
      <c r="E78" s="1"/>
      <c r="F78" s="1"/>
    </row>
    <row r="79" spans="4:6" ht="15.75" customHeight="1">
      <c r="D79" s="1"/>
      <c r="E79" s="1"/>
      <c r="F79" s="1"/>
    </row>
    <row r="80" spans="4:6" ht="15.75" customHeight="1">
      <c r="D80" s="1"/>
      <c r="E80" s="1"/>
      <c r="F80" s="1"/>
    </row>
    <row r="81" spans="4:6" ht="15.75" customHeight="1">
      <c r="D81" s="1"/>
      <c r="E81" s="1"/>
      <c r="F81" s="1"/>
    </row>
    <row r="82" spans="4:6" ht="15.75" customHeight="1">
      <c r="D82" s="1"/>
      <c r="E82" s="1"/>
      <c r="F82" s="1"/>
    </row>
    <row r="83" spans="4:6" ht="15.75" customHeight="1">
      <c r="D83" s="1"/>
      <c r="E83" s="1"/>
      <c r="F83" s="1"/>
    </row>
    <row r="84" spans="4:6" ht="15.75" customHeight="1">
      <c r="D84" s="1"/>
      <c r="E84" s="1"/>
      <c r="F84" s="1"/>
    </row>
    <row r="85" spans="4:6" ht="15.75" customHeight="1">
      <c r="D85" s="1"/>
      <c r="E85" s="1"/>
      <c r="F85" s="1"/>
    </row>
    <row r="86" spans="4:6" ht="15.75" customHeight="1">
      <c r="D86" s="1"/>
      <c r="E86" s="1"/>
      <c r="F86" s="1"/>
    </row>
    <row r="87" spans="4:6" ht="15.75" customHeight="1">
      <c r="D87" s="1"/>
      <c r="E87" s="1"/>
      <c r="F87" s="1"/>
    </row>
    <row r="88" spans="4:6" ht="15.75" customHeight="1">
      <c r="D88" s="1"/>
      <c r="E88" s="1"/>
      <c r="F88" s="1"/>
    </row>
    <row r="89" spans="4:6" ht="15.75" customHeight="1">
      <c r="D89" s="1"/>
      <c r="E89" s="1"/>
      <c r="F89" s="1"/>
    </row>
    <row r="90" spans="4:6" ht="15.75" customHeight="1">
      <c r="D90" s="1"/>
      <c r="E90" s="1"/>
      <c r="F90" s="1"/>
    </row>
    <row r="91" spans="4:6" ht="15.75" customHeight="1">
      <c r="D91" s="1"/>
      <c r="E91" s="1"/>
      <c r="F91" s="1"/>
    </row>
    <row r="92" spans="4:6" ht="15.75" customHeight="1">
      <c r="D92" s="1"/>
      <c r="E92" s="1"/>
      <c r="F92" s="1"/>
    </row>
    <row r="93" spans="4:6" ht="15.75" customHeight="1">
      <c r="D93" s="1"/>
      <c r="E93" s="1"/>
      <c r="F93" s="1"/>
    </row>
    <row r="94" spans="4:6" ht="15.75" customHeight="1">
      <c r="D94" s="1"/>
      <c r="E94" s="1"/>
      <c r="F94" s="1"/>
    </row>
    <row r="95" spans="4:6" ht="15.75" customHeight="1">
      <c r="D95" s="1"/>
      <c r="E95" s="1"/>
      <c r="F95" s="1"/>
    </row>
    <row r="96" spans="4:6" ht="15.75" customHeight="1">
      <c r="D96" s="1"/>
      <c r="E96" s="1"/>
      <c r="F96" s="1"/>
    </row>
    <row r="97" spans="4:6" ht="15.75" customHeight="1">
      <c r="D97" s="1"/>
      <c r="E97" s="1"/>
      <c r="F97" s="1"/>
    </row>
    <row r="98" spans="4:6" ht="15.75" customHeight="1">
      <c r="D98" s="1"/>
      <c r="E98" s="1"/>
      <c r="F98" s="1"/>
    </row>
    <row r="99" spans="4:6" ht="15.75" customHeight="1">
      <c r="D99" s="1"/>
      <c r="E99" s="1"/>
      <c r="F99" s="1"/>
    </row>
    <row r="100" spans="4:6" ht="15.75" customHeight="1">
      <c r="D100" s="1"/>
      <c r="E100" s="1"/>
      <c r="F100" s="1"/>
    </row>
    <row r="101" spans="4:6" ht="15.75" customHeight="1"/>
    <row r="102" spans="4:6" ht="15.75" customHeight="1"/>
    <row r="103" spans="4:6" ht="15.75" customHeight="1"/>
    <row r="104" spans="4:6" ht="15.75" customHeight="1"/>
    <row r="105" spans="4:6" ht="15.75" customHeight="1"/>
    <row r="106" spans="4:6" ht="15.75" customHeight="1"/>
    <row r="107" spans="4:6" ht="15.75" customHeight="1"/>
    <row r="108" spans="4:6" ht="15.75" customHeight="1"/>
    <row r="109" spans="4:6" ht="15.75" customHeight="1"/>
    <row r="110" spans="4:6" ht="15.75" customHeight="1"/>
    <row r="111" spans="4:6" ht="15.75" customHeight="1"/>
    <row r="112" spans="4:6"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E1:F2"/>
  </mergeCells>
  <pageMargins left="0.7" right="0.7" top="0.75" bottom="0.75" header="0" footer="0"/>
  <pageSetup orientation="landscape"/>
  <headerFooter>
    <oddHeader>&amp;CDrainage</oddHeader>
  </headerFooter>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000"/>
  <sheetViews>
    <sheetView workbookViewId="0"/>
  </sheetViews>
  <sheetFormatPr defaultColWidth="14.453125" defaultRowHeight="15" customHeight="1"/>
  <cols>
    <col min="1" max="1" width="33.1796875" customWidth="1"/>
    <col min="2" max="3" width="9" customWidth="1"/>
    <col min="4" max="8" width="11.453125" customWidth="1"/>
  </cols>
  <sheetData>
    <row r="1" spans="1:8" ht="14.5">
      <c r="A1" s="2"/>
      <c r="B1" s="19"/>
      <c r="C1" s="19"/>
      <c r="D1" s="26"/>
      <c r="E1" s="26"/>
      <c r="F1" s="718"/>
    </row>
    <row r="2" spans="1:8" ht="14.5">
      <c r="A2" s="28" t="e">
        <f>#REF!</f>
        <v>#REF!</v>
      </c>
      <c r="D2" s="1"/>
      <c r="E2" s="1"/>
      <c r="F2" s="717"/>
    </row>
    <row r="3" spans="1:8" ht="14.5">
      <c r="A3" s="29" t="s">
        <v>105</v>
      </c>
      <c r="D3" s="1"/>
      <c r="E3" s="1"/>
      <c r="F3" s="717"/>
    </row>
    <row r="4" spans="1:8" ht="14.5">
      <c r="A4" s="22"/>
      <c r="D4" s="1"/>
      <c r="E4" s="1"/>
      <c r="F4" s="717"/>
    </row>
    <row r="5" spans="1:8" ht="14.5">
      <c r="A5" s="31" t="s">
        <v>106</v>
      </c>
      <c r="D5" s="1"/>
      <c r="E5" s="1"/>
      <c r="F5" s="717"/>
    </row>
    <row r="6" spans="1:8" ht="14.5">
      <c r="A6" s="31" t="s">
        <v>108</v>
      </c>
      <c r="D6" s="1"/>
      <c r="E6" s="1"/>
      <c r="F6" s="32"/>
    </row>
    <row r="7" spans="1:8" ht="14.5">
      <c r="A7" s="20"/>
      <c r="D7" s="1"/>
      <c r="E7" s="1"/>
      <c r="F7" s="32"/>
    </row>
    <row r="8" spans="1:8" ht="14.5">
      <c r="A8" s="20" t="s">
        <v>110</v>
      </c>
      <c r="B8" s="10">
        <v>20</v>
      </c>
      <c r="C8" s="10" t="s">
        <v>87</v>
      </c>
      <c r="D8" s="5">
        <v>25</v>
      </c>
      <c r="E8" s="5"/>
      <c r="F8" s="32"/>
    </row>
    <row r="9" spans="1:8" ht="14.5">
      <c r="A9" s="20" t="s">
        <v>113</v>
      </c>
      <c r="B9" s="10">
        <v>20</v>
      </c>
      <c r="C9" s="10" t="s">
        <v>87</v>
      </c>
      <c r="D9" s="5">
        <v>39</v>
      </c>
      <c r="E9" s="5"/>
      <c r="F9" s="32"/>
      <c r="H9" s="4"/>
    </row>
    <row r="10" spans="1:8" ht="14.5">
      <c r="A10" s="20" t="s">
        <v>116</v>
      </c>
      <c r="B10" s="10">
        <v>30</v>
      </c>
      <c r="C10" s="10" t="s">
        <v>18</v>
      </c>
      <c r="D10" s="5">
        <v>80</v>
      </c>
      <c r="E10" s="5"/>
      <c r="F10" s="32"/>
    </row>
    <row r="11" spans="1:8" ht="14.5">
      <c r="A11" s="20" t="s">
        <v>117</v>
      </c>
      <c r="B11" s="10">
        <v>30</v>
      </c>
      <c r="C11" s="10" t="s">
        <v>18</v>
      </c>
      <c r="D11" s="5">
        <v>35</v>
      </c>
      <c r="E11" s="5"/>
      <c r="F11" s="32"/>
    </row>
    <row r="12" spans="1:8" ht="14.5">
      <c r="A12" s="20" t="s">
        <v>118</v>
      </c>
      <c r="B12" s="10"/>
      <c r="C12" s="10"/>
      <c r="D12" s="5"/>
      <c r="E12" s="8">
        <f>SUM(E8:E11)</f>
        <v>0</v>
      </c>
      <c r="F12" s="24">
        <f>E12</f>
        <v>0</v>
      </c>
    </row>
    <row r="13" spans="1:8" ht="14.5">
      <c r="A13" s="20"/>
      <c r="B13" s="10"/>
      <c r="C13" s="10"/>
      <c r="D13" s="5"/>
      <c r="E13" s="5"/>
      <c r="F13" s="24"/>
    </row>
    <row r="14" spans="1:8" ht="14.5">
      <c r="A14" s="20"/>
      <c r="B14" s="10"/>
      <c r="C14" s="10"/>
      <c r="D14" s="5"/>
      <c r="E14" s="8"/>
      <c r="F14" s="24"/>
    </row>
    <row r="15" spans="1:8" ht="14.5">
      <c r="A15" s="20" t="s">
        <v>120</v>
      </c>
      <c r="B15">
        <v>119</v>
      </c>
      <c r="C15" t="s">
        <v>18</v>
      </c>
      <c r="D15" s="1">
        <v>50</v>
      </c>
      <c r="E15" s="5">
        <f>B15*D15</f>
        <v>5950</v>
      </c>
      <c r="F15" s="32"/>
    </row>
    <row r="16" spans="1:8" ht="14.5">
      <c r="A16" s="20" t="e">
        <f>#REF!</f>
        <v>#REF!</v>
      </c>
      <c r="B16" t="e">
        <f>#REF!</f>
        <v>#REF!</v>
      </c>
      <c r="C16" t="s">
        <v>87</v>
      </c>
      <c r="D16" s="1" t="e">
        <f>#REF!</f>
        <v>#REF!</v>
      </c>
      <c r="E16" s="5">
        <v>8750</v>
      </c>
      <c r="F16" s="32"/>
    </row>
    <row r="17" spans="1:6" ht="14.5">
      <c r="A17" s="20" t="e">
        <f>#REF!</f>
        <v>#REF!</v>
      </c>
      <c r="B17" t="e">
        <f>#REF!</f>
        <v>#REF!</v>
      </c>
      <c r="C17" t="s">
        <v>81</v>
      </c>
      <c r="D17" s="1" t="e">
        <f>#REF!</f>
        <v>#REF!</v>
      </c>
      <c r="E17" s="5">
        <v>20000</v>
      </c>
      <c r="F17" s="32"/>
    </row>
    <row r="18" spans="1:6" ht="14.5">
      <c r="A18" s="20" t="e">
        <f>#REF!</f>
        <v>#REF!</v>
      </c>
      <c r="B18" t="e">
        <f>#REF!</f>
        <v>#REF!</v>
      </c>
      <c r="C18" t="s">
        <v>81</v>
      </c>
      <c r="D18" s="1" t="e">
        <f>#REF!</f>
        <v>#REF!</v>
      </c>
      <c r="E18" s="5">
        <v>7000</v>
      </c>
      <c r="F18" s="32"/>
    </row>
    <row r="19" spans="1:6" ht="14.5">
      <c r="A19" s="20" t="e">
        <f>#REF!</f>
        <v>#REF!</v>
      </c>
      <c r="B19" t="e">
        <f>#REF!</f>
        <v>#REF!</v>
      </c>
      <c r="C19" t="s">
        <v>81</v>
      </c>
      <c r="D19" s="1" t="e">
        <f>#REF!</f>
        <v>#REF!</v>
      </c>
      <c r="E19" s="5">
        <v>53537.5</v>
      </c>
      <c r="F19" s="32"/>
    </row>
    <row r="20" spans="1:6" ht="14.5">
      <c r="A20" s="20" t="s">
        <v>131</v>
      </c>
      <c r="B20">
        <f>' Landscaping and fencing'!B15</f>
        <v>0</v>
      </c>
      <c r="C20" t="s">
        <v>1</v>
      </c>
      <c r="D20" s="1">
        <f>' Landscaping and fencing'!E15</f>
        <v>0</v>
      </c>
      <c r="E20" s="5">
        <v>30000</v>
      </c>
      <c r="F20" s="32"/>
    </row>
    <row r="21" spans="1:6" ht="15.75" customHeight="1">
      <c r="A21" s="20"/>
      <c r="D21" s="1"/>
      <c r="E21" s="5"/>
      <c r="F21" s="1"/>
    </row>
    <row r="22" spans="1:6" ht="15.75" customHeight="1">
      <c r="A22" s="20"/>
      <c r="D22" s="1"/>
      <c r="E22" s="5"/>
      <c r="F22" s="1"/>
    </row>
    <row r="23" spans="1:6" ht="15.75" customHeight="1">
      <c r="A23" s="20"/>
      <c r="D23" s="1"/>
      <c r="E23" s="5"/>
      <c r="F23" s="1"/>
    </row>
    <row r="24" spans="1:6" ht="15.75" customHeight="1">
      <c r="A24" s="20"/>
      <c r="D24" s="1"/>
      <c r="E24" s="5"/>
      <c r="F24" s="1"/>
    </row>
    <row r="25" spans="1:6" ht="15.75" customHeight="1">
      <c r="A25" s="20"/>
      <c r="D25" s="1"/>
      <c r="E25" s="5"/>
      <c r="F25" s="1"/>
    </row>
    <row r="26" spans="1:6" ht="15.75" customHeight="1">
      <c r="A26" s="20"/>
      <c r="D26" s="1"/>
      <c r="E26" s="5"/>
      <c r="F26" s="1"/>
    </row>
    <row r="27" spans="1:6" ht="15.75" customHeight="1">
      <c r="A27" s="20"/>
      <c r="D27" s="1"/>
      <c r="E27" s="5"/>
      <c r="F27" s="1"/>
    </row>
    <row r="28" spans="1:6" ht="15.75" customHeight="1">
      <c r="A28" s="20"/>
      <c r="D28" s="1"/>
      <c r="E28" s="5"/>
      <c r="F28" s="1"/>
    </row>
    <row r="29" spans="1:6" ht="15.75" customHeight="1">
      <c r="A29" s="20"/>
      <c r="D29" s="1"/>
      <c r="E29" s="5"/>
      <c r="F29" s="1"/>
    </row>
    <row r="30" spans="1:6" ht="15.75" customHeight="1">
      <c r="A30" s="20"/>
      <c r="D30" s="1"/>
      <c r="E30" s="5"/>
      <c r="F30" s="1"/>
    </row>
    <row r="31" spans="1:6" ht="16.5" customHeight="1">
      <c r="A31" s="20"/>
      <c r="D31" s="1"/>
      <c r="E31" s="34" t="s">
        <v>63</v>
      </c>
      <c r="F31" s="40">
        <f>SUM(F12:F20)</f>
        <v>0</v>
      </c>
    </row>
    <row r="32" spans="1:6" ht="15.75" customHeight="1">
      <c r="A32" s="25"/>
      <c r="B32" s="21"/>
      <c r="C32" s="21"/>
      <c r="D32" s="7"/>
      <c r="E32" s="7"/>
      <c r="F32" s="37"/>
    </row>
    <row r="33" spans="4:6" ht="15.75" customHeight="1">
      <c r="D33" s="1"/>
      <c r="E33" s="1"/>
      <c r="F33" s="1"/>
    </row>
    <row r="34" spans="4:6" ht="15.75" customHeight="1">
      <c r="D34" s="1"/>
      <c r="E34" s="1"/>
      <c r="F34" s="1"/>
    </row>
    <row r="35" spans="4:6" ht="15.75" customHeight="1">
      <c r="D35" s="1"/>
      <c r="E35" s="1"/>
      <c r="F35" s="1"/>
    </row>
    <row r="36" spans="4:6" ht="15.75" customHeight="1">
      <c r="D36" s="1"/>
      <c r="E36" s="1"/>
      <c r="F36" s="1"/>
    </row>
    <row r="37" spans="4:6" ht="15.75" customHeight="1">
      <c r="D37" s="1"/>
      <c r="E37" s="1"/>
      <c r="F37" s="1"/>
    </row>
    <row r="38" spans="4:6" ht="15.75" customHeight="1">
      <c r="D38" s="1"/>
      <c r="E38" s="1"/>
      <c r="F38" s="1"/>
    </row>
    <row r="39" spans="4:6" ht="15.75" customHeight="1">
      <c r="D39" s="1"/>
      <c r="E39" s="1"/>
      <c r="F39" s="1"/>
    </row>
    <row r="40" spans="4:6" ht="15.75" customHeight="1">
      <c r="D40" s="1"/>
      <c r="E40" s="1"/>
      <c r="F40" s="1"/>
    </row>
    <row r="41" spans="4:6" ht="15.75" customHeight="1">
      <c r="D41" s="1"/>
      <c r="E41" s="1"/>
      <c r="F41" s="1"/>
    </row>
    <row r="42" spans="4:6" ht="15.75" customHeight="1">
      <c r="D42" s="1"/>
      <c r="E42" s="1"/>
      <c r="F42" s="1"/>
    </row>
    <row r="43" spans="4:6" ht="15.75" customHeight="1">
      <c r="D43" s="1"/>
      <c r="E43" s="1"/>
      <c r="F43" s="1"/>
    </row>
    <row r="44" spans="4:6" ht="15.75" customHeight="1">
      <c r="D44" s="1"/>
      <c r="E44" s="1"/>
      <c r="F44" s="1"/>
    </row>
    <row r="45" spans="4:6" ht="15.75" customHeight="1">
      <c r="D45" s="1"/>
      <c r="E45" s="1"/>
      <c r="F45" s="1"/>
    </row>
    <row r="46" spans="4:6" ht="15.75" customHeight="1">
      <c r="D46" s="1"/>
      <c r="E46" s="1"/>
      <c r="F46" s="1"/>
    </row>
    <row r="47" spans="4:6" ht="15.75" customHeight="1">
      <c r="D47" s="1"/>
      <c r="E47" s="1"/>
      <c r="F47" s="1"/>
    </row>
    <row r="48" spans="4:6" ht="15.75" customHeight="1">
      <c r="D48" s="1"/>
      <c r="E48" s="1"/>
      <c r="F48" s="1"/>
    </row>
    <row r="49" spans="4:6" ht="15.75" customHeight="1">
      <c r="D49" s="1"/>
      <c r="E49" s="1"/>
      <c r="F49" s="1"/>
    </row>
    <row r="50" spans="4:6" ht="15.75" customHeight="1">
      <c r="D50" s="1"/>
      <c r="E50" s="1"/>
      <c r="F50" s="1"/>
    </row>
    <row r="51" spans="4:6" ht="15.75" customHeight="1">
      <c r="D51" s="1"/>
      <c r="E51" s="1"/>
      <c r="F51" s="1"/>
    </row>
    <row r="52" spans="4:6" ht="15.75" customHeight="1">
      <c r="D52" s="1"/>
      <c r="E52" s="1"/>
      <c r="F52" s="1"/>
    </row>
    <row r="53" spans="4:6" ht="15.75" customHeight="1">
      <c r="D53" s="1"/>
      <c r="E53" s="1"/>
      <c r="F53" s="1"/>
    </row>
    <row r="54" spans="4:6" ht="15.75" customHeight="1">
      <c r="D54" s="1"/>
      <c r="E54" s="1"/>
      <c r="F54" s="1"/>
    </row>
    <row r="55" spans="4:6" ht="15.75" customHeight="1">
      <c r="D55" s="1"/>
      <c r="E55" s="1"/>
      <c r="F55" s="1"/>
    </row>
    <row r="56" spans="4:6" ht="15.75" customHeight="1">
      <c r="D56" s="1"/>
      <c r="E56" s="1"/>
      <c r="F56" s="1"/>
    </row>
    <row r="57" spans="4:6" ht="15.75" customHeight="1">
      <c r="D57" s="1"/>
      <c r="E57" s="1"/>
      <c r="F57" s="1"/>
    </row>
    <row r="58" spans="4:6" ht="15.75" customHeight="1">
      <c r="D58" s="1"/>
      <c r="E58" s="1"/>
      <c r="F58" s="1"/>
    </row>
    <row r="59" spans="4:6" ht="15.75" customHeight="1">
      <c r="D59" s="1"/>
      <c r="E59" s="1"/>
      <c r="F59" s="1"/>
    </row>
    <row r="60" spans="4:6" ht="15.75" customHeight="1">
      <c r="D60" s="1"/>
      <c r="E60" s="1"/>
      <c r="F60" s="1"/>
    </row>
    <row r="61" spans="4:6" ht="15.75" customHeight="1">
      <c r="D61" s="1"/>
      <c r="E61" s="1"/>
      <c r="F61" s="1"/>
    </row>
    <row r="62" spans="4:6" ht="15.75" customHeight="1">
      <c r="D62" s="1"/>
      <c r="E62" s="1"/>
      <c r="F62" s="1"/>
    </row>
    <row r="63" spans="4:6" ht="15.75" customHeight="1">
      <c r="D63" s="1"/>
      <c r="E63" s="1"/>
      <c r="F63" s="1"/>
    </row>
    <row r="64" spans="4:6" ht="15.75" customHeight="1">
      <c r="D64" s="1"/>
      <c r="E64" s="1"/>
      <c r="F64" s="1"/>
    </row>
    <row r="65" spans="4:6" ht="15.75" customHeight="1">
      <c r="D65" s="1"/>
      <c r="E65" s="1"/>
      <c r="F65" s="1"/>
    </row>
    <row r="66" spans="4:6" ht="15.75" customHeight="1">
      <c r="D66" s="1"/>
      <c r="E66" s="1"/>
      <c r="F66" s="1"/>
    </row>
    <row r="67" spans="4:6" ht="15.75" customHeight="1">
      <c r="D67" s="1"/>
      <c r="E67" s="1"/>
      <c r="F67" s="1"/>
    </row>
    <row r="68" spans="4:6" ht="15.75" customHeight="1">
      <c r="D68" s="1"/>
      <c r="E68" s="1"/>
      <c r="F68" s="1"/>
    </row>
    <row r="69" spans="4:6" ht="15.75" customHeight="1">
      <c r="D69" s="1"/>
      <c r="E69" s="1"/>
      <c r="F69" s="1"/>
    </row>
    <row r="70" spans="4:6" ht="15.75" customHeight="1">
      <c r="D70" s="1"/>
      <c r="E70" s="1"/>
      <c r="F70" s="1"/>
    </row>
    <row r="71" spans="4:6" ht="15.75" customHeight="1">
      <c r="D71" s="1"/>
      <c r="E71" s="1"/>
      <c r="F71" s="1"/>
    </row>
    <row r="72" spans="4:6" ht="15.75" customHeight="1">
      <c r="D72" s="1"/>
      <c r="E72" s="1"/>
      <c r="F72" s="1"/>
    </row>
    <row r="73" spans="4:6" ht="15.75" customHeight="1">
      <c r="D73" s="1"/>
      <c r="E73" s="1"/>
      <c r="F73" s="1"/>
    </row>
    <row r="74" spans="4:6" ht="15.75" customHeight="1">
      <c r="D74" s="1"/>
      <c r="E74" s="1"/>
      <c r="F74" s="1"/>
    </row>
    <row r="75" spans="4:6" ht="15.75" customHeight="1">
      <c r="D75" s="1"/>
      <c r="E75" s="1"/>
      <c r="F75" s="1"/>
    </row>
    <row r="76" spans="4:6" ht="15.75" customHeight="1">
      <c r="D76" s="1"/>
      <c r="E76" s="1"/>
      <c r="F76" s="1"/>
    </row>
    <row r="77" spans="4:6" ht="15.75" customHeight="1">
      <c r="D77" s="1"/>
      <c r="E77" s="1"/>
      <c r="F77" s="1"/>
    </row>
    <row r="78" spans="4:6" ht="15.75" customHeight="1">
      <c r="D78" s="1"/>
      <c r="E78" s="1"/>
      <c r="F78" s="1"/>
    </row>
    <row r="79" spans="4:6" ht="15.75" customHeight="1">
      <c r="D79" s="1"/>
      <c r="E79" s="1"/>
      <c r="F79" s="1"/>
    </row>
    <row r="80" spans="4:6" ht="15.75" customHeight="1">
      <c r="D80" s="1"/>
      <c r="E80" s="1"/>
      <c r="F80" s="1"/>
    </row>
    <row r="81" spans="4:6" ht="15.75" customHeight="1">
      <c r="D81" s="1"/>
      <c r="E81" s="1"/>
      <c r="F81" s="1"/>
    </row>
    <row r="82" spans="4:6" ht="15.75" customHeight="1">
      <c r="D82" s="1"/>
      <c r="E82" s="1"/>
      <c r="F82" s="1"/>
    </row>
    <row r="83" spans="4:6" ht="15.75" customHeight="1">
      <c r="D83" s="1"/>
      <c r="E83" s="1"/>
      <c r="F83" s="1"/>
    </row>
    <row r="84" spans="4:6" ht="15.75" customHeight="1">
      <c r="D84" s="1"/>
      <c r="E84" s="1"/>
      <c r="F84" s="1"/>
    </row>
    <row r="85" spans="4:6" ht="15.75" customHeight="1">
      <c r="D85" s="1"/>
      <c r="E85" s="1"/>
      <c r="F85" s="1"/>
    </row>
    <row r="86" spans="4:6" ht="15.75" customHeight="1">
      <c r="D86" s="1"/>
      <c r="E86" s="1"/>
      <c r="F86" s="1"/>
    </row>
    <row r="87" spans="4:6" ht="15.75" customHeight="1">
      <c r="D87" s="1"/>
      <c r="E87" s="1"/>
      <c r="F87" s="1"/>
    </row>
    <row r="88" spans="4:6" ht="15.75" customHeight="1">
      <c r="D88" s="1"/>
      <c r="E88" s="1"/>
      <c r="F88" s="1"/>
    </row>
    <row r="89" spans="4:6" ht="15.75" customHeight="1">
      <c r="D89" s="1"/>
      <c r="E89" s="1"/>
      <c r="F89" s="1"/>
    </row>
    <row r="90" spans="4:6" ht="15.75" customHeight="1">
      <c r="D90" s="1"/>
      <c r="E90" s="1"/>
      <c r="F90" s="1"/>
    </row>
    <row r="91" spans="4:6" ht="15.75" customHeight="1">
      <c r="D91" s="1"/>
      <c r="E91" s="1"/>
      <c r="F91" s="1"/>
    </row>
    <row r="92" spans="4:6" ht="15.75" customHeight="1">
      <c r="D92" s="1"/>
      <c r="E92" s="1"/>
      <c r="F92" s="1"/>
    </row>
    <row r="93" spans="4:6" ht="15.75" customHeight="1">
      <c r="D93" s="1"/>
      <c r="E93" s="1"/>
      <c r="F93" s="1"/>
    </row>
    <row r="94" spans="4:6" ht="15.75" customHeight="1">
      <c r="D94" s="1"/>
      <c r="E94" s="1"/>
      <c r="F94" s="1"/>
    </row>
    <row r="95" spans="4:6" ht="15.75" customHeight="1">
      <c r="D95" s="1"/>
      <c r="E95" s="1"/>
      <c r="F95" s="1"/>
    </row>
    <row r="96" spans="4:6" ht="15.75" customHeight="1">
      <c r="D96" s="1"/>
      <c r="E96" s="1"/>
      <c r="F96" s="1"/>
    </row>
    <row r="97" spans="4:6" ht="15.75" customHeight="1">
      <c r="D97" s="1"/>
      <c r="E97" s="1"/>
      <c r="F97" s="1"/>
    </row>
    <row r="98" spans="4:6" ht="15.75" customHeight="1">
      <c r="D98" s="1"/>
      <c r="E98" s="1"/>
      <c r="F98" s="1"/>
    </row>
    <row r="99" spans="4:6" ht="15.75" customHeight="1">
      <c r="D99" s="1"/>
      <c r="E99" s="1"/>
      <c r="F99" s="1"/>
    </row>
    <row r="100" spans="4:6" ht="15.75" customHeight="1">
      <c r="D100" s="1"/>
      <c r="E100" s="1"/>
      <c r="F100" s="1"/>
    </row>
    <row r="101" spans="4:6" ht="15.75" customHeight="1"/>
    <row r="102" spans="4:6" ht="15.75" customHeight="1"/>
    <row r="103" spans="4:6" ht="15.75" customHeight="1"/>
    <row r="104" spans="4:6" ht="15.75" customHeight="1"/>
    <row r="105" spans="4:6" ht="15.75" customHeight="1"/>
    <row r="106" spans="4:6" ht="15.75" customHeight="1"/>
    <row r="107" spans="4:6" ht="15.75" customHeight="1"/>
    <row r="108" spans="4:6" ht="15.75" customHeight="1"/>
    <row r="109" spans="4:6" ht="15.75" customHeight="1"/>
    <row r="110" spans="4:6" ht="15.75" customHeight="1"/>
    <row r="111" spans="4:6" ht="15.75" customHeight="1"/>
    <row r="112" spans="4:6"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F1:F5"/>
  </mergeCells>
  <pageMargins left="0.7" right="0.7" top="0.75" bottom="0.75" header="0" footer="0"/>
  <pageSetup orientation="landscape"/>
  <headerFooter>
    <oddHeader>&amp;CTy Mawr</oddHeader>
  </headerFooter>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000"/>
  <sheetViews>
    <sheetView workbookViewId="0"/>
  </sheetViews>
  <sheetFormatPr defaultColWidth="14.453125" defaultRowHeight="15" customHeight="1"/>
  <cols>
    <col min="1" max="1" width="32.453125" customWidth="1"/>
    <col min="2" max="2" width="8" customWidth="1"/>
    <col min="3" max="3" width="7.453125" customWidth="1"/>
    <col min="4" max="4" width="10" customWidth="1"/>
    <col min="5" max="5" width="14.6328125" customWidth="1"/>
    <col min="6" max="6" width="13.1796875" customWidth="1"/>
  </cols>
  <sheetData>
    <row r="1" spans="1:6" ht="14.5">
      <c r="A1" s="20"/>
      <c r="D1" s="1"/>
      <c r="E1" s="1"/>
      <c r="F1" s="719"/>
    </row>
    <row r="2" spans="1:6" ht="14.5">
      <c r="A2" s="28"/>
      <c r="D2" s="1"/>
      <c r="E2" s="1"/>
      <c r="F2" s="717"/>
    </row>
    <row r="3" spans="1:6" ht="14.5">
      <c r="A3" s="29" t="s">
        <v>92</v>
      </c>
      <c r="D3" s="1"/>
      <c r="E3" s="1"/>
      <c r="F3" s="717"/>
    </row>
    <row r="4" spans="1:6" ht="14.5">
      <c r="A4" s="20"/>
      <c r="D4" s="1"/>
      <c r="E4" s="1"/>
      <c r="F4" s="30" t="s">
        <v>93</v>
      </c>
    </row>
    <row r="5" spans="1:6" ht="14.5">
      <c r="A5" s="20"/>
      <c r="D5" s="1"/>
      <c r="E5" s="1"/>
      <c r="F5" s="32"/>
    </row>
    <row r="6" spans="1:6" ht="14.5">
      <c r="A6" s="20" t="s">
        <v>96</v>
      </c>
      <c r="B6" s="10"/>
      <c r="C6" s="10" t="s">
        <v>87</v>
      </c>
      <c r="D6" s="5">
        <v>25</v>
      </c>
      <c r="E6" s="5"/>
      <c r="F6" s="32"/>
    </row>
    <row r="7" spans="1:6" ht="14.5">
      <c r="A7" s="20" t="s">
        <v>97</v>
      </c>
      <c r="B7" s="10"/>
      <c r="C7" s="10" t="s">
        <v>87</v>
      </c>
      <c r="D7" s="5">
        <v>39</v>
      </c>
      <c r="E7" s="5"/>
      <c r="F7" s="32"/>
    </row>
    <row r="8" spans="1:6" ht="14.5">
      <c r="A8" s="20" t="s">
        <v>98</v>
      </c>
      <c r="B8" s="10"/>
      <c r="C8" s="10" t="s">
        <v>18</v>
      </c>
      <c r="D8" s="5">
        <v>1.5</v>
      </c>
      <c r="E8" s="5"/>
      <c r="F8" s="32"/>
    </row>
    <row r="9" spans="1:6" ht="14.5">
      <c r="A9" s="20" t="s">
        <v>99</v>
      </c>
      <c r="B9" s="10"/>
      <c r="C9" s="10" t="s">
        <v>87</v>
      </c>
      <c r="D9" s="5">
        <v>140</v>
      </c>
      <c r="E9" s="5"/>
      <c r="F9" s="32"/>
    </row>
    <row r="10" spans="1:6" ht="14.5">
      <c r="A10" s="20" t="s">
        <v>100</v>
      </c>
      <c r="B10" s="10"/>
      <c r="C10" s="10" t="s">
        <v>18</v>
      </c>
      <c r="D10" s="5">
        <v>70</v>
      </c>
      <c r="E10" s="5"/>
      <c r="F10" s="32"/>
    </row>
    <row r="11" spans="1:6" ht="14.5">
      <c r="A11" s="20" t="s">
        <v>101</v>
      </c>
      <c r="B11" s="10"/>
      <c r="C11" s="10" t="s">
        <v>18</v>
      </c>
      <c r="D11" s="5">
        <v>150</v>
      </c>
      <c r="E11" s="5"/>
      <c r="F11" s="32"/>
    </row>
    <row r="12" spans="1:6" ht="14.5">
      <c r="A12" s="20" t="s">
        <v>102</v>
      </c>
      <c r="B12" s="10"/>
      <c r="C12" s="10" t="s">
        <v>14</v>
      </c>
      <c r="D12" s="5">
        <v>25</v>
      </c>
      <c r="E12" s="5"/>
      <c r="F12" s="32"/>
    </row>
    <row r="13" spans="1:6" ht="14.5">
      <c r="A13" s="20" t="s">
        <v>103</v>
      </c>
      <c r="B13" s="10"/>
      <c r="C13" s="10" t="s">
        <v>1</v>
      </c>
      <c r="D13" s="5">
        <v>100</v>
      </c>
      <c r="E13" s="5"/>
      <c r="F13" s="32"/>
    </row>
    <row r="14" spans="1:6" ht="14.5">
      <c r="A14" s="20" t="s">
        <v>104</v>
      </c>
      <c r="B14" s="10"/>
      <c r="C14" s="10" t="s">
        <v>81</v>
      </c>
      <c r="D14" s="5">
        <v>5000</v>
      </c>
      <c r="E14" s="5"/>
      <c r="F14" s="32"/>
    </row>
    <row r="15" spans="1:6" ht="14.5">
      <c r="A15" s="20"/>
      <c r="B15" s="10"/>
      <c r="C15" s="10"/>
      <c r="D15" s="5"/>
      <c r="E15" s="8">
        <f>SUM(E6:E14)</f>
        <v>0</v>
      </c>
      <c r="F15" s="33"/>
    </row>
    <row r="16" spans="1:6" ht="15.75" customHeight="1">
      <c r="A16" s="20"/>
      <c r="B16" s="10"/>
      <c r="C16" s="10"/>
      <c r="D16" s="5"/>
      <c r="E16" s="1"/>
      <c r="F16" s="32"/>
    </row>
    <row r="17" spans="1:6" ht="16.5" customHeight="1">
      <c r="A17" s="20"/>
      <c r="B17" s="10"/>
      <c r="C17" s="10"/>
      <c r="D17" s="5"/>
      <c r="E17" s="34" t="s">
        <v>63</v>
      </c>
      <c r="F17" s="15"/>
    </row>
    <row r="18" spans="1:6" ht="15.75" customHeight="1">
      <c r="A18" s="25"/>
      <c r="B18" s="35"/>
      <c r="C18" s="35"/>
      <c r="D18" s="36"/>
      <c r="E18" s="7"/>
      <c r="F18" s="37"/>
    </row>
    <row r="19" spans="1:6" ht="14.5">
      <c r="B19" s="10"/>
      <c r="C19" s="10"/>
      <c r="D19" s="5"/>
      <c r="E19" s="5"/>
      <c r="F19" s="1"/>
    </row>
    <row r="20" spans="1:6" ht="14.5">
      <c r="B20" s="10"/>
      <c r="C20" s="10"/>
      <c r="D20" s="5"/>
      <c r="E20" s="5"/>
      <c r="F20" s="1"/>
    </row>
    <row r="21" spans="1:6" ht="15.75" customHeight="1">
      <c r="B21" s="10"/>
      <c r="C21" s="10"/>
      <c r="D21" s="5"/>
      <c r="E21" s="5"/>
      <c r="F21" s="1"/>
    </row>
    <row r="22" spans="1:6" ht="15.75" customHeight="1">
      <c r="B22" s="10"/>
      <c r="C22" s="10"/>
      <c r="D22" s="5"/>
      <c r="E22" s="5"/>
      <c r="F22" s="1"/>
    </row>
    <row r="23" spans="1:6" ht="15.75" customHeight="1">
      <c r="B23" s="10"/>
      <c r="C23" s="10"/>
      <c r="D23" s="5"/>
      <c r="E23" s="5"/>
      <c r="F23" s="1"/>
    </row>
    <row r="24" spans="1:6" ht="15.75" customHeight="1">
      <c r="B24" s="10"/>
      <c r="C24" s="10"/>
      <c r="D24" s="5"/>
      <c r="E24" s="5"/>
      <c r="F24" s="1"/>
    </row>
    <row r="25" spans="1:6" ht="15.75" customHeight="1">
      <c r="B25" s="10"/>
      <c r="C25" s="10"/>
      <c r="D25" s="5"/>
      <c r="E25" s="5"/>
      <c r="F25" s="1"/>
    </row>
    <row r="26" spans="1:6" ht="15.75" customHeight="1">
      <c r="B26" s="10"/>
      <c r="C26" s="10"/>
      <c r="D26" s="5"/>
      <c r="E26" s="5"/>
      <c r="F26" s="1"/>
    </row>
    <row r="27" spans="1:6" ht="15.75" customHeight="1">
      <c r="B27" s="10"/>
      <c r="C27" s="10"/>
      <c r="D27" s="5"/>
      <c r="E27" s="5"/>
      <c r="F27" s="1"/>
    </row>
    <row r="28" spans="1:6" ht="15.75" customHeight="1">
      <c r="A28" s="9"/>
      <c r="B28" s="10"/>
      <c r="C28" s="10"/>
      <c r="D28" s="5"/>
      <c r="E28" s="5"/>
      <c r="F28" s="1"/>
    </row>
    <row r="29" spans="1:6" ht="15.75" customHeight="1">
      <c r="B29" s="10"/>
      <c r="C29" s="10"/>
      <c r="D29" s="5"/>
      <c r="E29" s="5"/>
      <c r="F29" s="1"/>
    </row>
    <row r="30" spans="1:6" ht="15.75" customHeight="1">
      <c r="B30" s="10"/>
      <c r="C30" s="10"/>
      <c r="D30" s="5"/>
      <c r="E30" s="5"/>
      <c r="F30" s="1"/>
    </row>
    <row r="31" spans="1:6" ht="15.75" customHeight="1">
      <c r="B31" s="10"/>
      <c r="C31" s="10"/>
      <c r="D31" s="5"/>
      <c r="E31" s="5"/>
      <c r="F31" s="1"/>
    </row>
    <row r="32" spans="1:6" ht="15.75" customHeight="1">
      <c r="B32" s="10"/>
      <c r="C32" s="10"/>
      <c r="D32" s="5"/>
      <c r="E32" s="5"/>
      <c r="F32" s="1"/>
    </row>
    <row r="33" spans="1:6" ht="15.75" customHeight="1">
      <c r="B33" s="10"/>
      <c r="C33" s="10"/>
      <c r="D33" s="5"/>
      <c r="E33" s="5"/>
      <c r="F33" s="1"/>
    </row>
    <row r="34" spans="1:6" ht="15.75" customHeight="1">
      <c r="B34" s="10"/>
      <c r="C34" s="10"/>
      <c r="D34" s="5"/>
      <c r="E34" s="5"/>
      <c r="F34" s="1"/>
    </row>
    <row r="35" spans="1:6" ht="15.75" customHeight="1">
      <c r="B35" s="10"/>
      <c r="C35" s="10"/>
      <c r="D35" s="5"/>
      <c r="E35" s="5"/>
      <c r="F35" s="1"/>
    </row>
    <row r="36" spans="1:6" ht="15.75" customHeight="1">
      <c r="B36" s="10"/>
      <c r="C36" s="10"/>
      <c r="D36" s="5"/>
      <c r="E36" s="5"/>
      <c r="F36" s="1"/>
    </row>
    <row r="37" spans="1:6" ht="15.75" customHeight="1">
      <c r="B37" s="10"/>
      <c r="C37" s="10"/>
      <c r="D37" s="5"/>
      <c r="E37" s="5"/>
      <c r="F37" s="1"/>
    </row>
    <row r="38" spans="1:6" ht="15.75" customHeight="1">
      <c r="B38" s="10"/>
      <c r="C38" s="10"/>
      <c r="D38" s="5"/>
      <c r="E38" s="5"/>
      <c r="F38" s="1"/>
    </row>
    <row r="39" spans="1:6" ht="15.75" customHeight="1">
      <c r="B39" s="10"/>
      <c r="C39" s="10"/>
      <c r="D39" s="5"/>
      <c r="E39" s="5"/>
      <c r="F39" s="1"/>
    </row>
    <row r="40" spans="1:6" ht="15.75" customHeight="1">
      <c r="B40" s="10"/>
      <c r="C40" s="10"/>
      <c r="D40" s="5"/>
      <c r="E40" s="5"/>
      <c r="F40" s="1"/>
    </row>
    <row r="41" spans="1:6" ht="15.75" customHeight="1">
      <c r="B41" s="10"/>
      <c r="C41" s="10"/>
      <c r="D41" s="5"/>
      <c r="E41" s="5"/>
      <c r="F41" s="1"/>
    </row>
    <row r="42" spans="1:6" ht="15.75" customHeight="1">
      <c r="A42" s="9"/>
      <c r="B42" s="10"/>
      <c r="C42" s="10"/>
      <c r="D42" s="5"/>
      <c r="E42" s="5"/>
      <c r="F42" s="1"/>
    </row>
    <row r="43" spans="1:6" ht="15.75" customHeight="1">
      <c r="B43" s="10"/>
      <c r="C43" s="10"/>
      <c r="D43" s="5"/>
      <c r="E43" s="5"/>
      <c r="F43" s="1"/>
    </row>
    <row r="44" spans="1:6" ht="15.75" customHeight="1">
      <c r="B44" s="10"/>
      <c r="C44" s="10"/>
      <c r="D44" s="5"/>
      <c r="E44" s="5"/>
      <c r="F44" s="1"/>
    </row>
    <row r="45" spans="1:6" ht="15.75" customHeight="1">
      <c r="B45" s="10"/>
      <c r="C45" s="10"/>
      <c r="D45" s="5"/>
      <c r="E45" s="5"/>
      <c r="F45" s="1"/>
    </row>
    <row r="46" spans="1:6" ht="15.75" customHeight="1">
      <c r="B46" s="10"/>
      <c r="C46" s="10"/>
      <c r="D46" s="5"/>
      <c r="E46" s="5"/>
      <c r="F46" s="1"/>
    </row>
    <row r="47" spans="1:6" ht="15.75" customHeight="1">
      <c r="B47" s="10"/>
      <c r="C47" s="10"/>
      <c r="D47" s="5"/>
      <c r="E47" s="5"/>
      <c r="F47" s="1"/>
    </row>
    <row r="48" spans="1:6" ht="15.75" customHeight="1">
      <c r="B48" s="10"/>
      <c r="C48" s="10"/>
      <c r="D48" s="5"/>
      <c r="E48" s="5"/>
      <c r="F48" s="1"/>
    </row>
    <row r="49" spans="2:6" ht="15.75" customHeight="1">
      <c r="B49" s="10"/>
      <c r="C49" s="10"/>
      <c r="D49" s="5"/>
      <c r="E49" s="5"/>
      <c r="F49" s="1"/>
    </row>
    <row r="50" spans="2:6" ht="15.75" customHeight="1">
      <c r="B50" s="10"/>
      <c r="C50" s="10"/>
      <c r="D50" s="5"/>
      <c r="E50" s="5"/>
      <c r="F50" s="1"/>
    </row>
    <row r="51" spans="2:6" ht="15.75" customHeight="1">
      <c r="B51" s="10"/>
      <c r="C51" s="10"/>
      <c r="D51" s="5"/>
      <c r="E51" s="5"/>
      <c r="F51" s="1"/>
    </row>
    <row r="52" spans="2:6" ht="15.75" customHeight="1">
      <c r="B52" s="10"/>
      <c r="C52" s="10"/>
      <c r="D52" s="5"/>
      <c r="E52" s="5"/>
      <c r="F52" s="1"/>
    </row>
    <row r="53" spans="2:6" ht="15.75" customHeight="1">
      <c r="B53" s="10"/>
      <c r="C53" s="10"/>
      <c r="D53" s="5"/>
      <c r="E53" s="5"/>
      <c r="F53" s="1"/>
    </row>
    <row r="54" spans="2:6" ht="15.75" customHeight="1">
      <c r="B54" s="10"/>
      <c r="C54" s="10"/>
      <c r="D54" s="5"/>
      <c r="E54" s="5"/>
      <c r="F54" s="1"/>
    </row>
    <row r="55" spans="2:6" ht="15.75" customHeight="1">
      <c r="B55" s="10"/>
      <c r="C55" s="10"/>
      <c r="D55" s="5"/>
      <c r="E55" s="5"/>
      <c r="F55" s="1"/>
    </row>
    <row r="56" spans="2:6" ht="15.75" customHeight="1">
      <c r="B56" s="10"/>
      <c r="C56" s="10"/>
      <c r="D56" s="5"/>
      <c r="E56" s="5"/>
      <c r="F56" s="1"/>
    </row>
    <row r="57" spans="2:6" ht="15.75" customHeight="1">
      <c r="B57" s="10"/>
      <c r="C57" s="10"/>
      <c r="D57" s="5"/>
      <c r="E57" s="5"/>
      <c r="F57" s="1"/>
    </row>
    <row r="58" spans="2:6" ht="15.75" customHeight="1">
      <c r="B58" s="10"/>
      <c r="C58" s="10"/>
      <c r="D58" s="5"/>
      <c r="E58" s="5"/>
      <c r="F58" s="1"/>
    </row>
    <row r="59" spans="2:6" ht="15.75" customHeight="1">
      <c r="B59" s="10"/>
      <c r="C59" s="10"/>
      <c r="D59" s="5"/>
      <c r="E59" s="5"/>
      <c r="F59" s="1"/>
    </row>
    <row r="60" spans="2:6" ht="15.75" customHeight="1">
      <c r="B60" s="10"/>
      <c r="C60" s="10"/>
      <c r="D60" s="5"/>
      <c r="E60" s="5"/>
      <c r="F60" s="1"/>
    </row>
    <row r="61" spans="2:6" ht="15.75" customHeight="1">
      <c r="B61" s="10"/>
      <c r="C61" s="10"/>
      <c r="D61" s="5"/>
      <c r="E61" s="5"/>
      <c r="F61" s="1"/>
    </row>
    <row r="62" spans="2:6" ht="15.75" customHeight="1">
      <c r="B62" s="10"/>
      <c r="C62" s="10"/>
      <c r="D62" s="5"/>
      <c r="E62" s="5"/>
      <c r="F62" s="1"/>
    </row>
    <row r="63" spans="2:6" ht="15.75" customHeight="1">
      <c r="B63" s="10"/>
      <c r="C63" s="10"/>
      <c r="D63" s="5"/>
      <c r="E63" s="5"/>
      <c r="F63" s="1"/>
    </row>
    <row r="64" spans="2:6" ht="15.75" customHeight="1">
      <c r="B64" s="10"/>
      <c r="C64" s="10"/>
      <c r="D64" s="5"/>
      <c r="E64" s="5"/>
      <c r="F64" s="1"/>
    </row>
    <row r="65" spans="4:6" ht="15.75" customHeight="1">
      <c r="D65" s="1"/>
      <c r="E65" s="1"/>
      <c r="F65" s="1"/>
    </row>
    <row r="66" spans="4:6" ht="15.75" customHeight="1">
      <c r="D66" s="1"/>
      <c r="E66" s="1"/>
      <c r="F66" s="1"/>
    </row>
    <row r="67" spans="4:6" ht="15.75" customHeight="1">
      <c r="D67" s="1"/>
      <c r="E67" s="1"/>
      <c r="F67" s="1"/>
    </row>
    <row r="68" spans="4:6" ht="15.75" customHeight="1">
      <c r="D68" s="1"/>
      <c r="E68" s="1"/>
      <c r="F68" s="1"/>
    </row>
    <row r="69" spans="4:6" ht="15.75" customHeight="1">
      <c r="D69" s="1"/>
      <c r="E69" s="1"/>
      <c r="F69" s="1"/>
    </row>
    <row r="70" spans="4:6" ht="15.75" customHeight="1">
      <c r="D70" s="1"/>
      <c r="E70" s="1"/>
      <c r="F70" s="1"/>
    </row>
    <row r="71" spans="4:6" ht="15.75" customHeight="1">
      <c r="D71" s="1"/>
      <c r="E71" s="1"/>
      <c r="F71" s="1"/>
    </row>
    <row r="72" spans="4:6" ht="15.75" customHeight="1">
      <c r="D72" s="1"/>
      <c r="E72" s="1"/>
      <c r="F72" s="1"/>
    </row>
    <row r="73" spans="4:6" ht="15.75" customHeight="1">
      <c r="D73" s="1"/>
      <c r="E73" s="1"/>
      <c r="F73" s="1"/>
    </row>
    <row r="74" spans="4:6" ht="15.75" customHeight="1">
      <c r="D74" s="1"/>
      <c r="E74" s="1"/>
      <c r="F74" s="1"/>
    </row>
    <row r="75" spans="4:6" ht="15.75" customHeight="1">
      <c r="D75" s="1"/>
      <c r="E75" s="1"/>
      <c r="F75" s="1"/>
    </row>
    <row r="76" spans="4:6" ht="15.75" customHeight="1">
      <c r="D76" s="1"/>
      <c r="E76" s="1"/>
      <c r="F76" s="1"/>
    </row>
    <row r="77" spans="4:6" ht="15.75" customHeight="1">
      <c r="D77" s="1"/>
      <c r="E77" s="1"/>
      <c r="F77" s="1"/>
    </row>
    <row r="78" spans="4:6" ht="15.75" customHeight="1">
      <c r="D78" s="1"/>
      <c r="E78" s="1"/>
      <c r="F78" s="1"/>
    </row>
    <row r="79" spans="4:6" ht="15.75" customHeight="1">
      <c r="D79" s="1"/>
      <c r="E79" s="1"/>
      <c r="F79" s="1"/>
    </row>
    <row r="80" spans="4:6" ht="15.75" customHeight="1">
      <c r="D80" s="1"/>
      <c r="E80" s="1"/>
      <c r="F80" s="1"/>
    </row>
    <row r="81" spans="4:6" ht="15.75" customHeight="1">
      <c r="D81" s="1"/>
      <c r="E81" s="1"/>
      <c r="F81" s="1"/>
    </row>
    <row r="82" spans="4:6" ht="15.75" customHeight="1">
      <c r="D82" s="1"/>
      <c r="E82" s="1"/>
      <c r="F82" s="1"/>
    </row>
    <row r="83" spans="4:6" ht="15.75" customHeight="1">
      <c r="D83" s="1"/>
      <c r="E83" s="1"/>
      <c r="F83" s="1"/>
    </row>
    <row r="84" spans="4:6" ht="15.75" customHeight="1">
      <c r="D84" s="1"/>
      <c r="E84" s="1"/>
      <c r="F84" s="1"/>
    </row>
    <row r="85" spans="4:6" ht="15.75" customHeight="1">
      <c r="D85" s="1"/>
      <c r="E85" s="1"/>
      <c r="F85" s="1"/>
    </row>
    <row r="86" spans="4:6" ht="15.75" customHeight="1">
      <c r="D86" s="1"/>
      <c r="E86" s="1"/>
      <c r="F86" s="1"/>
    </row>
    <row r="87" spans="4:6" ht="15.75" customHeight="1">
      <c r="D87" s="1"/>
      <c r="E87" s="1"/>
      <c r="F87" s="1"/>
    </row>
    <row r="88" spans="4:6" ht="15.75" customHeight="1">
      <c r="D88" s="1"/>
      <c r="E88" s="1"/>
      <c r="F88" s="1"/>
    </row>
    <row r="89" spans="4:6" ht="15.75" customHeight="1">
      <c r="D89" s="1"/>
      <c r="E89" s="1"/>
      <c r="F89" s="1"/>
    </row>
    <row r="90" spans="4:6" ht="15.75" customHeight="1">
      <c r="D90" s="1"/>
      <c r="E90" s="1"/>
      <c r="F90" s="1"/>
    </row>
    <row r="91" spans="4:6" ht="15.75" customHeight="1">
      <c r="D91" s="1"/>
      <c r="E91" s="1"/>
      <c r="F91" s="1"/>
    </row>
    <row r="92" spans="4:6" ht="15.75" customHeight="1">
      <c r="D92" s="1"/>
      <c r="E92" s="1"/>
      <c r="F92" s="1"/>
    </row>
    <row r="93" spans="4:6" ht="15.75" customHeight="1">
      <c r="D93" s="1"/>
      <c r="E93" s="1"/>
      <c r="F93" s="1"/>
    </row>
    <row r="94" spans="4:6" ht="15.75" customHeight="1">
      <c r="D94" s="1"/>
      <c r="E94" s="1"/>
      <c r="F94" s="1"/>
    </row>
    <row r="95" spans="4:6" ht="15.75" customHeight="1">
      <c r="D95" s="1"/>
      <c r="E95" s="1"/>
      <c r="F95" s="1"/>
    </row>
    <row r="96" spans="4:6" ht="15.75" customHeight="1">
      <c r="D96" s="1"/>
      <c r="E96" s="1"/>
      <c r="F96" s="1"/>
    </row>
    <row r="97" spans="4:6" ht="15.75" customHeight="1">
      <c r="D97" s="1"/>
      <c r="E97" s="1"/>
      <c r="F97" s="1"/>
    </row>
    <row r="98" spans="4:6" ht="15.75" customHeight="1">
      <c r="D98" s="1"/>
      <c r="E98" s="1"/>
      <c r="F98" s="1"/>
    </row>
    <row r="99" spans="4:6" ht="15.75" customHeight="1">
      <c r="D99" s="1"/>
      <c r="E99" s="1"/>
      <c r="F99" s="1"/>
    </row>
    <row r="100" spans="4:6" ht="15.75" customHeight="1">
      <c r="D100" s="1"/>
      <c r="E100" s="1"/>
      <c r="F100" s="1"/>
    </row>
    <row r="101" spans="4:6" ht="15.75" customHeight="1"/>
    <row r="102" spans="4:6" ht="15.75" customHeight="1"/>
    <row r="103" spans="4:6" ht="15.75" customHeight="1"/>
    <row r="104" spans="4:6" ht="15.75" customHeight="1"/>
    <row r="105" spans="4:6" ht="15.75" customHeight="1"/>
    <row r="106" spans="4:6" ht="15.75" customHeight="1"/>
    <row r="107" spans="4:6" ht="15.75" customHeight="1"/>
    <row r="108" spans="4:6" ht="15.75" customHeight="1"/>
    <row r="109" spans="4:6" ht="15.75" customHeight="1"/>
    <row r="110" spans="4:6" ht="15.75" customHeight="1"/>
    <row r="111" spans="4:6" ht="15.75" customHeight="1"/>
    <row r="112" spans="4:6"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F1:F3"/>
  </mergeCells>
  <pageMargins left="0.7" right="0.7" top="0.75" bottom="0.75" header="0" footer="0"/>
  <pageSetup orientation="landscape"/>
  <headerFooter>
    <oddHeader>&amp;CTy Mawr</oddHeader>
  </headerFooter>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1000"/>
  <sheetViews>
    <sheetView workbookViewId="0"/>
  </sheetViews>
  <sheetFormatPr defaultColWidth="14.453125" defaultRowHeight="15" customHeight="1"/>
  <cols>
    <col min="1" max="1" width="35" customWidth="1"/>
    <col min="2" max="3" width="8.81640625" customWidth="1"/>
    <col min="4" max="4" width="10.81640625" customWidth="1"/>
    <col min="5" max="5" width="17.453125" customWidth="1"/>
    <col min="6" max="6" width="13.1796875" customWidth="1"/>
    <col min="8" max="8" width="8.81640625" customWidth="1"/>
  </cols>
  <sheetData>
    <row r="1" spans="1:7" ht="14.5">
      <c r="A1" s="2"/>
      <c r="B1" s="19"/>
      <c r="C1" s="19"/>
      <c r="D1" s="26"/>
      <c r="E1" s="26"/>
      <c r="F1" s="26"/>
      <c r="G1" s="41"/>
    </row>
    <row r="2" spans="1:7" ht="14.5">
      <c r="A2" s="28"/>
      <c r="D2" s="1"/>
      <c r="E2" s="1"/>
      <c r="F2" s="1"/>
      <c r="G2" s="32"/>
    </row>
    <row r="3" spans="1:7" ht="14.5">
      <c r="A3" s="29" t="s">
        <v>132</v>
      </c>
      <c r="D3" s="1"/>
      <c r="E3" s="1"/>
      <c r="F3" s="1"/>
      <c r="G3" s="32"/>
    </row>
    <row r="4" spans="1:7" ht="14.5">
      <c r="A4" s="31"/>
      <c r="D4" s="1"/>
      <c r="E4" s="1"/>
      <c r="F4" s="1"/>
      <c r="G4" s="32"/>
    </row>
    <row r="5" spans="1:7" ht="14.5">
      <c r="A5" s="20"/>
      <c r="D5" s="1"/>
      <c r="E5" s="1"/>
      <c r="F5" s="42"/>
      <c r="G5" s="32"/>
    </row>
    <row r="6" spans="1:7" ht="14.5">
      <c r="A6" s="31" t="s">
        <v>133</v>
      </c>
      <c r="D6" s="1"/>
      <c r="E6" s="1"/>
      <c r="F6" s="42" t="s">
        <v>93</v>
      </c>
      <c r="G6" s="32"/>
    </row>
    <row r="7" spans="1:7" ht="14.5">
      <c r="A7" s="31"/>
      <c r="D7" s="1"/>
      <c r="E7" s="1"/>
      <c r="F7" s="1"/>
      <c r="G7" s="32"/>
    </row>
    <row r="8" spans="1:7" ht="14.5">
      <c r="A8" s="31" t="s">
        <v>134</v>
      </c>
      <c r="D8" s="1"/>
      <c r="E8" s="1"/>
      <c r="F8" s="1"/>
      <c r="G8" s="32"/>
    </row>
    <row r="9" spans="1:7" ht="14.5">
      <c r="A9" s="20"/>
      <c r="D9" s="1"/>
      <c r="E9" s="1"/>
      <c r="F9" s="1"/>
      <c r="G9" s="32"/>
    </row>
    <row r="10" spans="1:7" ht="14.5">
      <c r="A10" s="20" t="s">
        <v>135</v>
      </c>
      <c r="B10" s="10">
        <v>1915</v>
      </c>
      <c r="C10" s="10" t="s">
        <v>18</v>
      </c>
      <c r="D10" s="5">
        <v>2.5</v>
      </c>
      <c r="E10" s="5"/>
      <c r="F10" s="1"/>
      <c r="G10" s="32"/>
    </row>
    <row r="11" spans="1:7" ht="14.5">
      <c r="A11" s="20" t="s">
        <v>136</v>
      </c>
      <c r="B11" s="10">
        <v>220</v>
      </c>
      <c r="C11" s="10" t="s">
        <v>87</v>
      </c>
      <c r="D11" s="5">
        <v>8</v>
      </c>
      <c r="E11" s="5"/>
      <c r="F11" s="1"/>
      <c r="G11" s="32"/>
    </row>
    <row r="12" spans="1:7" ht="14.5">
      <c r="A12" s="20" t="s">
        <v>97</v>
      </c>
      <c r="B12" s="10">
        <v>220</v>
      </c>
      <c r="C12" s="10" t="s">
        <v>87</v>
      </c>
      <c r="D12" s="5">
        <v>39</v>
      </c>
      <c r="E12" s="5"/>
      <c r="F12" s="1"/>
      <c r="G12" s="32"/>
    </row>
    <row r="13" spans="1:7" ht="14.5">
      <c r="A13" s="20" t="s">
        <v>98</v>
      </c>
      <c r="B13" s="10">
        <v>1915</v>
      </c>
      <c r="C13" s="10" t="s">
        <v>18</v>
      </c>
      <c r="D13" s="5">
        <v>1.5</v>
      </c>
      <c r="E13" s="5"/>
      <c r="F13" s="1"/>
      <c r="G13" s="32"/>
    </row>
    <row r="14" spans="1:7" ht="14.5">
      <c r="A14" s="20" t="s">
        <v>137</v>
      </c>
      <c r="B14" s="10">
        <v>1915</v>
      </c>
      <c r="C14" s="10" t="s">
        <v>18</v>
      </c>
      <c r="D14" s="5">
        <v>25</v>
      </c>
      <c r="E14" s="5"/>
      <c r="F14" s="1"/>
      <c r="G14" s="32"/>
    </row>
    <row r="15" spans="1:7" ht="14.5">
      <c r="A15" s="20" t="s">
        <v>138</v>
      </c>
      <c r="B15" s="10">
        <v>1915</v>
      </c>
      <c r="C15" s="10" t="s">
        <v>18</v>
      </c>
      <c r="D15" s="5">
        <v>25</v>
      </c>
      <c r="E15" s="5"/>
      <c r="F15" s="1"/>
      <c r="G15" s="32"/>
    </row>
    <row r="16" spans="1:7" ht="14.5">
      <c r="A16" s="20" t="s">
        <v>139</v>
      </c>
      <c r="B16" s="10">
        <v>1915</v>
      </c>
      <c r="C16" s="10" t="s">
        <v>18</v>
      </c>
      <c r="D16" s="5">
        <v>18</v>
      </c>
      <c r="E16" s="5"/>
      <c r="F16" s="1"/>
      <c r="G16" s="32"/>
    </row>
    <row r="17" spans="1:7" ht="14.5">
      <c r="A17" s="20" t="s">
        <v>140</v>
      </c>
      <c r="B17" s="10">
        <v>225</v>
      </c>
      <c r="C17" s="10" t="s">
        <v>14</v>
      </c>
      <c r="D17" s="5">
        <v>5</v>
      </c>
      <c r="E17" s="5"/>
      <c r="F17" s="1"/>
      <c r="G17" s="32"/>
    </row>
    <row r="18" spans="1:7" ht="14.5">
      <c r="A18" s="20" t="s">
        <v>141</v>
      </c>
      <c r="B18" s="10">
        <v>334</v>
      </c>
      <c r="C18" s="10" t="s">
        <v>14</v>
      </c>
      <c r="D18" s="5">
        <v>30</v>
      </c>
      <c r="E18" s="5"/>
      <c r="F18" s="1"/>
      <c r="G18" s="32"/>
    </row>
    <row r="19" spans="1:7" ht="14.5">
      <c r="A19" s="20" t="s">
        <v>142</v>
      </c>
      <c r="B19" s="10">
        <v>1</v>
      </c>
      <c r="C19" s="10" t="s">
        <v>1</v>
      </c>
      <c r="D19" s="5">
        <v>600</v>
      </c>
      <c r="E19" s="5"/>
      <c r="F19" s="1"/>
      <c r="G19" s="32"/>
    </row>
    <row r="20" spans="1:7" ht="14.5">
      <c r="A20" s="20"/>
      <c r="B20" s="10"/>
      <c r="C20" s="10"/>
      <c r="D20" s="5"/>
      <c r="E20" s="8">
        <f>SUM(E10:E19)</f>
        <v>0</v>
      </c>
      <c r="F20" s="36"/>
      <c r="G20" s="32"/>
    </row>
    <row r="21" spans="1:7" ht="15.75" customHeight="1">
      <c r="A21" s="20" t="s">
        <v>143</v>
      </c>
      <c r="B21" s="10"/>
      <c r="C21" s="10"/>
      <c r="D21" s="5"/>
      <c r="E21" s="5"/>
      <c r="F21" s="5">
        <f>E20</f>
        <v>0</v>
      </c>
      <c r="G21" s="32">
        <f>F21</f>
        <v>0</v>
      </c>
    </row>
    <row r="22" spans="1:7" ht="15.75" customHeight="1">
      <c r="A22" s="20"/>
      <c r="B22" s="10"/>
      <c r="C22" s="10"/>
      <c r="D22" s="5"/>
      <c r="E22" s="5"/>
      <c r="F22" s="1"/>
      <c r="G22" s="32"/>
    </row>
    <row r="23" spans="1:7" ht="15.75" customHeight="1">
      <c r="A23" s="20"/>
      <c r="B23" s="10"/>
      <c r="C23" s="10"/>
      <c r="D23" s="5"/>
      <c r="E23" s="5"/>
      <c r="F23" s="1"/>
      <c r="G23" s="32"/>
    </row>
    <row r="24" spans="1:7" ht="15.75" customHeight="1">
      <c r="A24" s="31" t="s">
        <v>88</v>
      </c>
      <c r="B24" s="10"/>
      <c r="C24" s="10"/>
      <c r="D24" s="5"/>
      <c r="E24" s="5"/>
      <c r="F24" s="1"/>
      <c r="G24" s="32"/>
    </row>
    <row r="25" spans="1:7" ht="15.75" customHeight="1">
      <c r="A25" s="20"/>
      <c r="B25" s="10"/>
      <c r="C25" s="10"/>
      <c r="D25" s="5"/>
      <c r="E25" s="5"/>
      <c r="F25" s="1"/>
      <c r="G25" s="32"/>
    </row>
    <row r="26" spans="1:7" ht="15.75" customHeight="1">
      <c r="A26" s="20" t="s">
        <v>135</v>
      </c>
      <c r="B26" s="10">
        <v>742</v>
      </c>
      <c r="C26" s="10" t="s">
        <v>18</v>
      </c>
      <c r="D26" s="5">
        <v>2.5</v>
      </c>
      <c r="E26" s="5"/>
      <c r="F26" s="1"/>
      <c r="G26" s="32"/>
    </row>
    <row r="27" spans="1:7" ht="15.75" customHeight="1">
      <c r="A27" s="20" t="s">
        <v>147</v>
      </c>
      <c r="B27" s="10">
        <v>90</v>
      </c>
      <c r="C27" s="10" t="s">
        <v>87</v>
      </c>
      <c r="D27" s="5">
        <v>10</v>
      </c>
      <c r="E27" s="5"/>
      <c r="F27" s="1"/>
      <c r="G27" s="32"/>
    </row>
    <row r="28" spans="1:7" ht="15.75" customHeight="1">
      <c r="A28" s="20" t="s">
        <v>97</v>
      </c>
      <c r="B28" s="10">
        <v>90</v>
      </c>
      <c r="C28" s="10" t="s">
        <v>87</v>
      </c>
      <c r="D28" s="5">
        <v>39</v>
      </c>
      <c r="E28" s="5"/>
      <c r="F28" s="1"/>
      <c r="G28" s="32"/>
    </row>
    <row r="29" spans="1:7" ht="15.75" customHeight="1">
      <c r="A29" s="20" t="s">
        <v>98</v>
      </c>
      <c r="B29" s="10">
        <v>742</v>
      </c>
      <c r="C29" s="10" t="s">
        <v>18</v>
      </c>
      <c r="D29" s="5">
        <v>1.5</v>
      </c>
      <c r="E29" s="5"/>
      <c r="F29" s="1"/>
      <c r="G29" s="32"/>
    </row>
    <row r="30" spans="1:7" ht="15.75" customHeight="1">
      <c r="A30" s="20" t="s">
        <v>137</v>
      </c>
      <c r="B30" s="10">
        <v>742</v>
      </c>
      <c r="C30" s="10" t="s">
        <v>18</v>
      </c>
      <c r="D30" s="5">
        <v>20</v>
      </c>
      <c r="E30" s="5"/>
      <c r="F30" s="1"/>
      <c r="G30" s="32"/>
    </row>
    <row r="31" spans="1:7" ht="15.75" customHeight="1">
      <c r="A31" s="20" t="s">
        <v>138</v>
      </c>
      <c r="B31" s="10">
        <v>742</v>
      </c>
      <c r="C31" s="10" t="s">
        <v>18</v>
      </c>
      <c r="D31" s="5">
        <v>20</v>
      </c>
      <c r="E31" s="5"/>
      <c r="F31" s="1"/>
      <c r="G31" s="32"/>
    </row>
    <row r="32" spans="1:7" ht="15.75" customHeight="1">
      <c r="A32" s="20" t="s">
        <v>139</v>
      </c>
      <c r="B32" s="10">
        <v>742</v>
      </c>
      <c r="C32" s="10" t="s">
        <v>18</v>
      </c>
      <c r="D32" s="5">
        <v>13</v>
      </c>
      <c r="E32" s="5"/>
      <c r="F32" s="1"/>
      <c r="G32" s="32"/>
    </row>
    <row r="33" spans="1:7" ht="15.75" customHeight="1">
      <c r="A33" s="20" t="s">
        <v>141</v>
      </c>
      <c r="B33" s="10">
        <v>334</v>
      </c>
      <c r="C33" s="10" t="s">
        <v>14</v>
      </c>
      <c r="D33" s="5">
        <v>17.5</v>
      </c>
      <c r="E33" s="5"/>
      <c r="F33" s="1"/>
      <c r="G33" s="32"/>
    </row>
    <row r="34" spans="1:7" ht="15.75" customHeight="1">
      <c r="A34" s="20"/>
      <c r="B34" s="10"/>
      <c r="C34" s="10"/>
      <c r="D34" s="5"/>
      <c r="E34" s="8">
        <f>SUM(E26:E33)</f>
        <v>0</v>
      </c>
      <c r="F34" s="36"/>
      <c r="G34" s="32"/>
    </row>
    <row r="35" spans="1:7" ht="15.75" customHeight="1">
      <c r="A35" s="20" t="s">
        <v>149</v>
      </c>
      <c r="B35" s="10"/>
      <c r="C35" s="10"/>
      <c r="D35" s="5"/>
      <c r="E35" s="5"/>
      <c r="F35" s="5">
        <f>E34</f>
        <v>0</v>
      </c>
      <c r="G35" s="32"/>
    </row>
    <row r="36" spans="1:7" ht="15.75" customHeight="1">
      <c r="A36" s="20"/>
      <c r="B36" s="10"/>
      <c r="C36" s="10"/>
      <c r="D36" s="5"/>
      <c r="E36" s="5"/>
      <c r="F36" s="1"/>
      <c r="G36" s="32">
        <f>F35</f>
        <v>0</v>
      </c>
    </row>
    <row r="37" spans="1:7" ht="15.75" customHeight="1">
      <c r="A37" s="20"/>
      <c r="B37" s="10"/>
      <c r="C37" s="10"/>
      <c r="D37" s="5"/>
      <c r="E37" s="5"/>
      <c r="F37" s="1"/>
      <c r="G37" s="32"/>
    </row>
    <row r="38" spans="1:7" ht="15.75" customHeight="1">
      <c r="A38" s="31" t="s">
        <v>89</v>
      </c>
      <c r="B38" s="10"/>
      <c r="C38" s="10"/>
      <c r="D38" s="5"/>
      <c r="E38" s="5"/>
      <c r="F38" s="1"/>
      <c r="G38" s="32"/>
    </row>
    <row r="39" spans="1:7" ht="15.75" customHeight="1">
      <c r="A39" s="20"/>
      <c r="B39" s="10"/>
      <c r="C39" s="10"/>
      <c r="D39" s="5"/>
      <c r="E39" s="5"/>
      <c r="F39" s="1"/>
      <c r="G39" s="32"/>
    </row>
    <row r="40" spans="1:7" ht="15.75" customHeight="1">
      <c r="A40" s="20" t="s">
        <v>135</v>
      </c>
      <c r="B40" s="10">
        <v>1834</v>
      </c>
      <c r="C40" s="10" t="s">
        <v>18</v>
      </c>
      <c r="D40" s="5">
        <v>2.5</v>
      </c>
      <c r="E40" s="5"/>
      <c r="F40" s="1"/>
      <c r="G40" s="32"/>
    </row>
    <row r="41" spans="1:7" ht="15.75" customHeight="1">
      <c r="A41" s="20" t="s">
        <v>136</v>
      </c>
      <c r="B41" s="10">
        <v>325</v>
      </c>
      <c r="C41" s="10" t="s">
        <v>87</v>
      </c>
      <c r="D41" s="5">
        <v>10</v>
      </c>
      <c r="E41" s="5"/>
      <c r="F41" s="1"/>
      <c r="G41" s="32"/>
    </row>
    <row r="42" spans="1:7" ht="15.75" customHeight="1">
      <c r="A42" s="20" t="s">
        <v>97</v>
      </c>
      <c r="B42" s="10">
        <v>325</v>
      </c>
      <c r="C42" s="10" t="s">
        <v>87</v>
      </c>
      <c r="D42" s="5">
        <v>39</v>
      </c>
      <c r="E42" s="5"/>
      <c r="F42" s="1"/>
      <c r="G42" s="32"/>
    </row>
    <row r="43" spans="1:7" ht="15.75" customHeight="1">
      <c r="A43" s="20" t="s">
        <v>98</v>
      </c>
      <c r="B43" s="10">
        <v>1834</v>
      </c>
      <c r="C43" s="10" t="s">
        <v>18</v>
      </c>
      <c r="D43" s="5">
        <v>1.5</v>
      </c>
      <c r="E43" s="5"/>
      <c r="F43" s="1"/>
      <c r="G43" s="32"/>
    </row>
    <row r="44" spans="1:7" ht="15.75" customHeight="1">
      <c r="A44" s="20" t="s">
        <v>152</v>
      </c>
      <c r="B44" s="10">
        <v>1834</v>
      </c>
      <c r="C44" s="10" t="s">
        <v>18</v>
      </c>
      <c r="D44" s="5">
        <v>8.5</v>
      </c>
      <c r="E44" s="5"/>
      <c r="F44" s="1"/>
      <c r="G44" s="32"/>
    </row>
    <row r="45" spans="1:7" ht="15.75" customHeight="1">
      <c r="A45" s="20" t="s">
        <v>20</v>
      </c>
      <c r="B45" s="10">
        <v>183</v>
      </c>
      <c r="C45" s="10" t="s">
        <v>87</v>
      </c>
      <c r="D45" s="5">
        <v>120</v>
      </c>
      <c r="E45" s="5"/>
      <c r="F45" s="1"/>
      <c r="G45" s="32"/>
    </row>
    <row r="46" spans="1:7" ht="15.75" customHeight="1">
      <c r="A46" s="20" t="s">
        <v>153</v>
      </c>
      <c r="B46" s="10">
        <v>950</v>
      </c>
      <c r="C46" s="10" t="s">
        <v>14</v>
      </c>
      <c r="D46" s="5">
        <v>8</v>
      </c>
      <c r="E46" s="5"/>
      <c r="F46" s="1"/>
      <c r="G46" s="32"/>
    </row>
    <row r="47" spans="1:7" ht="15.75" customHeight="1">
      <c r="A47" s="20"/>
      <c r="B47" s="10"/>
      <c r="C47" s="10"/>
      <c r="D47" s="5"/>
      <c r="E47" s="5"/>
      <c r="F47" s="1"/>
      <c r="G47" s="32"/>
    </row>
    <row r="48" spans="1:7" ht="15.75" customHeight="1">
      <c r="A48" s="20" t="s">
        <v>155</v>
      </c>
      <c r="B48" s="10"/>
      <c r="C48" s="10"/>
      <c r="D48" s="5"/>
      <c r="E48" s="8">
        <f>SUM(E40:E47)</f>
        <v>0</v>
      </c>
      <c r="F48" s="1"/>
      <c r="G48" s="32">
        <f>E48</f>
        <v>0</v>
      </c>
    </row>
    <row r="49" spans="1:7" ht="15.75" customHeight="1">
      <c r="A49" s="20"/>
      <c r="B49" s="10"/>
      <c r="C49" s="10"/>
      <c r="D49" s="5"/>
      <c r="E49" s="5"/>
      <c r="F49" s="1"/>
      <c r="G49" s="32"/>
    </row>
    <row r="50" spans="1:7" ht="15.75" customHeight="1">
      <c r="A50" s="31" t="s">
        <v>157</v>
      </c>
      <c r="B50" s="10"/>
      <c r="C50" s="10"/>
      <c r="D50" s="5"/>
      <c r="E50" s="5"/>
      <c r="F50" s="1"/>
      <c r="G50" s="32"/>
    </row>
    <row r="51" spans="1:7" ht="15.75" customHeight="1">
      <c r="A51" s="20"/>
      <c r="B51" s="10"/>
      <c r="C51" s="10"/>
      <c r="D51" s="5"/>
      <c r="E51" s="5"/>
      <c r="F51" s="1"/>
      <c r="G51" s="32"/>
    </row>
    <row r="52" spans="1:7" ht="15.75" customHeight="1">
      <c r="A52" s="20" t="s">
        <v>135</v>
      </c>
      <c r="B52" s="10">
        <v>948</v>
      </c>
      <c r="C52" s="10" t="s">
        <v>18</v>
      </c>
      <c r="D52" s="5">
        <v>2.5</v>
      </c>
      <c r="E52" s="5"/>
      <c r="F52" s="1"/>
      <c r="G52" s="32"/>
    </row>
    <row r="53" spans="1:7" ht="15.75" customHeight="1">
      <c r="A53" s="20" t="s">
        <v>136</v>
      </c>
      <c r="B53" s="10">
        <v>142</v>
      </c>
      <c r="C53" s="10" t="s">
        <v>87</v>
      </c>
      <c r="D53" s="5">
        <v>10</v>
      </c>
      <c r="E53" s="5"/>
      <c r="F53" s="1"/>
      <c r="G53" s="32"/>
    </row>
    <row r="54" spans="1:7" ht="15.75" customHeight="1">
      <c r="A54" s="20" t="s">
        <v>97</v>
      </c>
      <c r="B54" s="10">
        <v>142</v>
      </c>
      <c r="C54" s="10" t="s">
        <v>87</v>
      </c>
      <c r="D54" s="5">
        <v>39</v>
      </c>
      <c r="E54" s="5"/>
      <c r="F54" s="1"/>
      <c r="G54" s="32"/>
    </row>
    <row r="55" spans="1:7" ht="15.75" customHeight="1">
      <c r="A55" s="20" t="s">
        <v>98</v>
      </c>
      <c r="B55" s="10">
        <v>948</v>
      </c>
      <c r="C55" s="10" t="s">
        <v>18</v>
      </c>
      <c r="D55" s="5">
        <v>2.5</v>
      </c>
      <c r="E55" s="5"/>
      <c r="F55" s="1"/>
      <c r="G55" s="32"/>
    </row>
    <row r="56" spans="1:7" ht="15.75" customHeight="1">
      <c r="A56" s="20" t="s">
        <v>152</v>
      </c>
      <c r="B56" s="10">
        <v>948</v>
      </c>
      <c r="C56" s="10" t="s">
        <v>18</v>
      </c>
      <c r="D56" s="5">
        <v>8.5</v>
      </c>
      <c r="E56" s="5"/>
      <c r="F56" s="1"/>
      <c r="G56" s="32"/>
    </row>
    <row r="57" spans="1:7" ht="15.75" customHeight="1">
      <c r="A57" s="20" t="s">
        <v>158</v>
      </c>
      <c r="B57" s="10">
        <v>948</v>
      </c>
      <c r="C57" s="10" t="s">
        <v>18</v>
      </c>
      <c r="D57" s="5">
        <v>20</v>
      </c>
      <c r="E57" s="5"/>
      <c r="F57" s="1"/>
      <c r="G57" s="32"/>
    </row>
    <row r="58" spans="1:7" ht="15.75" customHeight="1">
      <c r="A58" s="20"/>
      <c r="B58" s="10"/>
      <c r="C58" s="10"/>
      <c r="D58" s="5"/>
      <c r="E58" s="5"/>
      <c r="F58" s="1"/>
      <c r="G58" s="32"/>
    </row>
    <row r="59" spans="1:7" ht="15.75" customHeight="1">
      <c r="A59" s="20" t="s">
        <v>159</v>
      </c>
      <c r="B59" s="10"/>
      <c r="C59" s="10"/>
      <c r="D59" s="5"/>
      <c r="E59" s="8">
        <f>SUM(E52:E58)</f>
        <v>0</v>
      </c>
      <c r="F59" s="1"/>
      <c r="G59" s="32">
        <f>E59</f>
        <v>0</v>
      </c>
    </row>
    <row r="60" spans="1:7" ht="15.75" customHeight="1">
      <c r="A60" s="20"/>
      <c r="B60" s="10"/>
      <c r="C60" s="10"/>
      <c r="D60" s="5"/>
      <c r="E60" s="5"/>
      <c r="F60" s="1"/>
      <c r="G60" s="32"/>
    </row>
    <row r="61" spans="1:7" ht="15.75" customHeight="1">
      <c r="A61" s="31" t="s">
        <v>160</v>
      </c>
      <c r="B61" s="10">
        <v>2</v>
      </c>
      <c r="C61" s="10" t="s">
        <v>1</v>
      </c>
      <c r="D61" s="5"/>
      <c r="E61" s="5">
        <f>B61*D61</f>
        <v>0</v>
      </c>
      <c r="F61" s="1"/>
      <c r="G61" s="32">
        <f>E61</f>
        <v>0</v>
      </c>
    </row>
    <row r="62" spans="1:7" ht="15.75" customHeight="1">
      <c r="A62" s="20"/>
      <c r="B62" s="10"/>
      <c r="C62" s="10"/>
      <c r="D62" s="5"/>
      <c r="E62" s="5"/>
      <c r="F62" s="1"/>
      <c r="G62" s="32"/>
    </row>
    <row r="63" spans="1:7" ht="15.75" customHeight="1">
      <c r="A63" s="31" t="s">
        <v>161</v>
      </c>
      <c r="B63" s="10">
        <v>1</v>
      </c>
      <c r="C63" s="10" t="s">
        <v>1</v>
      </c>
      <c r="D63" s="5">
        <v>7000</v>
      </c>
      <c r="E63" s="45"/>
      <c r="F63" s="1"/>
      <c r="G63" s="32">
        <f>E63</f>
        <v>0</v>
      </c>
    </row>
    <row r="64" spans="1:7" ht="15.75" customHeight="1">
      <c r="A64" s="20"/>
      <c r="B64" s="10"/>
      <c r="C64" s="10"/>
      <c r="D64" s="5"/>
      <c r="E64" s="5"/>
      <c r="F64" s="1"/>
      <c r="G64" s="32"/>
    </row>
    <row r="65" spans="1:8" ht="15.75" customHeight="1">
      <c r="A65" s="20"/>
      <c r="B65" s="10"/>
      <c r="C65" s="10"/>
      <c r="D65" s="5"/>
      <c r="E65" s="5"/>
      <c r="F65" s="1"/>
      <c r="G65" s="32"/>
    </row>
    <row r="66" spans="1:8" ht="16.5" customHeight="1">
      <c r="A66" s="20"/>
      <c r="B66" s="10"/>
      <c r="C66" s="10"/>
      <c r="D66" s="5"/>
      <c r="E66" s="5"/>
      <c r="F66" s="34" t="s">
        <v>63</v>
      </c>
      <c r="G66" s="15">
        <f>SUM(G21:G65)</f>
        <v>0</v>
      </c>
      <c r="H66" s="4"/>
    </row>
    <row r="67" spans="1:8" ht="15.75" customHeight="1">
      <c r="A67" s="25"/>
      <c r="B67" s="35"/>
      <c r="C67" s="35"/>
      <c r="D67" s="36"/>
      <c r="E67" s="36"/>
      <c r="F67" s="7"/>
      <c r="G67" s="37"/>
      <c r="H67" s="4"/>
    </row>
    <row r="68" spans="1:8" ht="15.75" customHeight="1">
      <c r="B68" s="10"/>
      <c r="C68" s="10"/>
      <c r="D68" s="5"/>
      <c r="E68" s="5"/>
      <c r="F68" s="34"/>
      <c r="G68" s="34"/>
      <c r="H68" s="4"/>
    </row>
    <row r="69" spans="1:8" ht="15.75" customHeight="1">
      <c r="B69" s="10"/>
      <c r="C69" s="10"/>
      <c r="D69" s="5"/>
      <c r="E69" s="5"/>
      <c r="F69" s="1"/>
      <c r="G69" s="1"/>
    </row>
    <row r="70" spans="1:8" ht="15.75" customHeight="1">
      <c r="B70" s="10"/>
      <c r="C70" s="10"/>
      <c r="D70" s="5"/>
      <c r="E70" s="5"/>
      <c r="F70" s="1"/>
      <c r="G70" s="1"/>
    </row>
    <row r="71" spans="1:8" ht="15.75" customHeight="1">
      <c r="B71" s="10"/>
      <c r="C71" s="10"/>
      <c r="D71" s="5"/>
      <c r="E71" s="5"/>
      <c r="F71" s="1"/>
      <c r="G71" s="1"/>
    </row>
    <row r="72" spans="1:8" ht="15.75" customHeight="1">
      <c r="B72" s="10"/>
      <c r="C72" s="10"/>
      <c r="D72" s="5"/>
      <c r="E72" s="5"/>
      <c r="F72" s="1"/>
      <c r="G72" s="1"/>
    </row>
    <row r="73" spans="1:8" ht="15.75" customHeight="1">
      <c r="B73" s="10"/>
      <c r="C73" s="10"/>
      <c r="D73" s="5"/>
      <c r="E73" s="5"/>
      <c r="F73" s="1"/>
      <c r="G73" s="1"/>
    </row>
    <row r="74" spans="1:8" ht="15.75" customHeight="1">
      <c r="D74" s="1"/>
      <c r="E74" s="1"/>
      <c r="F74" s="1"/>
      <c r="G74" s="1"/>
    </row>
    <row r="75" spans="1:8" ht="15.75" customHeight="1">
      <c r="D75" s="1"/>
      <c r="E75" s="1"/>
      <c r="F75" s="1"/>
      <c r="G75" s="1"/>
    </row>
    <row r="76" spans="1:8" ht="15.75" customHeight="1">
      <c r="D76" s="1"/>
      <c r="E76" s="1"/>
      <c r="F76" s="1"/>
      <c r="G76" s="1"/>
    </row>
    <row r="77" spans="1:8" ht="15.75" customHeight="1">
      <c r="D77" s="1"/>
      <c r="E77" s="1"/>
      <c r="F77" s="1"/>
      <c r="G77" s="1"/>
    </row>
    <row r="78" spans="1:8" ht="15.75" customHeight="1">
      <c r="D78" s="1"/>
      <c r="E78" s="1"/>
      <c r="F78" s="1"/>
      <c r="G78" s="1"/>
    </row>
    <row r="79" spans="1:8" ht="15.75" customHeight="1">
      <c r="D79" s="1"/>
      <c r="E79" s="1"/>
      <c r="F79" s="1"/>
      <c r="G79" s="1"/>
    </row>
    <row r="80" spans="1:8" ht="15.75" customHeight="1">
      <c r="D80" s="1"/>
      <c r="E80" s="1"/>
      <c r="F80" s="1"/>
      <c r="G80" s="1"/>
    </row>
    <row r="81" spans="4:7" ht="15.75" customHeight="1">
      <c r="D81" s="1"/>
      <c r="E81" s="1"/>
      <c r="F81" s="1"/>
      <c r="G81" s="1"/>
    </row>
    <row r="82" spans="4:7" ht="15.75" customHeight="1">
      <c r="D82" s="1"/>
      <c r="E82" s="1"/>
      <c r="F82" s="1"/>
      <c r="G82" s="1"/>
    </row>
    <row r="83" spans="4:7" ht="15.75" customHeight="1">
      <c r="D83" s="1"/>
      <c r="E83" s="1"/>
      <c r="F83" s="1"/>
      <c r="G83" s="1"/>
    </row>
    <row r="84" spans="4:7" ht="15.75" customHeight="1">
      <c r="D84" s="1"/>
      <c r="E84" s="1"/>
      <c r="F84" s="1"/>
      <c r="G84" s="1"/>
    </row>
    <row r="85" spans="4:7" ht="15.75" customHeight="1">
      <c r="D85" s="1"/>
      <c r="E85" s="1"/>
      <c r="F85" s="1"/>
      <c r="G85" s="1"/>
    </row>
    <row r="86" spans="4:7" ht="15.75" customHeight="1">
      <c r="D86" s="1"/>
      <c r="E86" s="1"/>
      <c r="F86" s="1"/>
      <c r="G86" s="1"/>
    </row>
    <row r="87" spans="4:7" ht="15.75" customHeight="1">
      <c r="D87" s="1"/>
      <c r="E87" s="1"/>
      <c r="F87" s="1"/>
      <c r="G87" s="1"/>
    </row>
    <row r="88" spans="4:7" ht="15.75" customHeight="1">
      <c r="D88" s="1"/>
      <c r="E88" s="1"/>
      <c r="F88" s="1"/>
      <c r="G88" s="1"/>
    </row>
    <row r="89" spans="4:7" ht="15.75" customHeight="1">
      <c r="D89" s="1"/>
      <c r="E89" s="1"/>
      <c r="F89" s="1"/>
      <c r="G89" s="1"/>
    </row>
    <row r="90" spans="4:7" ht="15.75" customHeight="1">
      <c r="D90" s="1"/>
      <c r="E90" s="1"/>
      <c r="F90" s="1"/>
      <c r="G90" s="1"/>
    </row>
    <row r="91" spans="4:7" ht="15.75" customHeight="1">
      <c r="D91" s="1"/>
      <c r="E91" s="1"/>
      <c r="F91" s="1"/>
      <c r="G91" s="1"/>
    </row>
    <row r="92" spans="4:7" ht="15.75" customHeight="1">
      <c r="D92" s="1"/>
      <c r="E92" s="1"/>
      <c r="F92" s="1"/>
      <c r="G92" s="1"/>
    </row>
    <row r="93" spans="4:7" ht="15.75" customHeight="1">
      <c r="D93" s="1"/>
      <c r="E93" s="1"/>
      <c r="F93" s="1"/>
      <c r="G93" s="1"/>
    </row>
    <row r="94" spans="4:7" ht="15.75" customHeight="1">
      <c r="D94" s="1"/>
      <c r="E94" s="1"/>
      <c r="F94" s="1"/>
      <c r="G94" s="1"/>
    </row>
    <row r="95" spans="4:7" ht="15.75" customHeight="1">
      <c r="D95" s="1"/>
      <c r="E95" s="1"/>
      <c r="F95" s="1"/>
      <c r="G95" s="1"/>
    </row>
    <row r="96" spans="4:7" ht="15.75" customHeight="1">
      <c r="D96" s="1"/>
      <c r="E96" s="1"/>
      <c r="F96" s="1"/>
      <c r="G96" s="1"/>
    </row>
    <row r="97" spans="4:7" ht="15.75" customHeight="1">
      <c r="D97" s="1"/>
      <c r="E97" s="1"/>
      <c r="F97" s="1"/>
      <c r="G97" s="1"/>
    </row>
    <row r="98" spans="4:7" ht="15.75" customHeight="1">
      <c r="D98" s="1"/>
      <c r="E98" s="1"/>
      <c r="F98" s="1"/>
      <c r="G98" s="1"/>
    </row>
    <row r="99" spans="4:7" ht="15.75" customHeight="1">
      <c r="D99" s="1"/>
      <c r="E99" s="1"/>
      <c r="F99" s="1"/>
      <c r="G99" s="1"/>
    </row>
    <row r="100" spans="4:7" ht="15.75" customHeight="1">
      <c r="D100" s="1"/>
      <c r="E100" s="1"/>
      <c r="F100" s="1"/>
      <c r="G100" s="1"/>
    </row>
    <row r="101" spans="4:7" ht="15.75" customHeight="1"/>
    <row r="102" spans="4:7" ht="15.75" customHeight="1"/>
    <row r="103" spans="4:7" ht="15.75" customHeight="1"/>
    <row r="104" spans="4:7" ht="15.75" customHeight="1"/>
    <row r="105" spans="4:7" ht="15.75" customHeight="1"/>
    <row r="106" spans="4:7" ht="15.75" customHeight="1"/>
    <row r="107" spans="4:7" ht="15.75" customHeight="1"/>
    <row r="108" spans="4:7" ht="15.75" customHeight="1"/>
    <row r="109" spans="4:7" ht="15.75" customHeight="1"/>
    <row r="110" spans="4:7" ht="15.75" customHeight="1"/>
    <row r="111" spans="4:7" ht="15.75" customHeight="1"/>
    <row r="112" spans="4:7"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headerFooter>
    <oddHeader>&amp;CTy Mawr</oddHeader>
  </headerFooter>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1000"/>
  <sheetViews>
    <sheetView workbookViewId="0"/>
  </sheetViews>
  <sheetFormatPr defaultColWidth="14.453125" defaultRowHeight="15" customHeight="1"/>
  <cols>
    <col min="1" max="1" width="31.453125" customWidth="1"/>
    <col min="2" max="2" width="6.453125" customWidth="1"/>
    <col min="3" max="3" width="8.81640625" customWidth="1"/>
    <col min="4" max="4" width="11.6328125" customWidth="1"/>
    <col min="5" max="5" width="17.453125" customWidth="1"/>
    <col min="6" max="6" width="13.1796875" customWidth="1"/>
  </cols>
  <sheetData>
    <row r="1" spans="1:7" ht="14.5">
      <c r="A1" s="20"/>
      <c r="D1" s="1"/>
      <c r="E1" s="1"/>
      <c r="F1" s="1"/>
      <c r="G1" s="32"/>
    </row>
    <row r="2" spans="1:7" ht="15.75" customHeight="1">
      <c r="A2" s="28" t="s">
        <v>144</v>
      </c>
      <c r="D2" s="1"/>
      <c r="E2" s="1"/>
      <c r="F2" s="1"/>
      <c r="G2" s="32"/>
    </row>
    <row r="3" spans="1:7" ht="14.5">
      <c r="A3" s="29" t="s">
        <v>145</v>
      </c>
      <c r="D3" s="1"/>
      <c r="E3" s="1"/>
      <c r="F3" s="1"/>
      <c r="G3" s="32"/>
    </row>
    <row r="4" spans="1:7" ht="14.5">
      <c r="A4" s="20"/>
      <c r="D4" s="1"/>
      <c r="E4" s="1"/>
      <c r="F4" s="42" t="s">
        <v>93</v>
      </c>
      <c r="G4" s="32"/>
    </row>
    <row r="5" spans="1:7" ht="14.5">
      <c r="A5" s="31" t="s">
        <v>146</v>
      </c>
      <c r="D5" s="1"/>
      <c r="E5" s="1"/>
      <c r="F5" s="1"/>
      <c r="G5" s="32"/>
    </row>
    <row r="6" spans="1:7" ht="14.5">
      <c r="A6" s="31"/>
      <c r="D6" s="1"/>
      <c r="E6" s="1"/>
      <c r="F6" s="1"/>
      <c r="G6" s="32"/>
    </row>
    <row r="7" spans="1:7" ht="14.5">
      <c r="A7" s="20" t="s">
        <v>148</v>
      </c>
      <c r="B7" s="43">
        <v>350</v>
      </c>
      <c r="C7" s="10" t="s">
        <v>18</v>
      </c>
      <c r="D7" s="5">
        <v>25</v>
      </c>
      <c r="E7" s="5"/>
      <c r="F7" s="1"/>
      <c r="G7" s="32"/>
    </row>
    <row r="8" spans="1:7" ht="14.5">
      <c r="A8" s="20" t="s">
        <v>150</v>
      </c>
      <c r="B8" s="43">
        <v>3789</v>
      </c>
      <c r="C8" s="10" t="s">
        <v>18</v>
      </c>
      <c r="D8" s="5">
        <v>20</v>
      </c>
      <c r="E8" s="5"/>
      <c r="F8" s="1"/>
      <c r="G8" s="32"/>
    </row>
    <row r="9" spans="1:7" ht="14.5">
      <c r="A9" s="20"/>
      <c r="B9" s="10"/>
      <c r="C9" s="10"/>
      <c r="D9" s="5"/>
      <c r="E9" s="8">
        <f>SUM(E7:E8)</f>
        <v>0</v>
      </c>
      <c r="F9" s="36"/>
      <c r="G9" s="32"/>
    </row>
    <row r="10" spans="1:7" ht="14.5">
      <c r="A10" s="20" t="s">
        <v>151</v>
      </c>
      <c r="B10" s="10"/>
      <c r="C10" s="10"/>
      <c r="D10" s="5"/>
      <c r="E10" s="5"/>
      <c r="F10" s="5">
        <f>E9</f>
        <v>0</v>
      </c>
      <c r="G10" s="32">
        <f>F10</f>
        <v>0</v>
      </c>
    </row>
    <row r="11" spans="1:7" ht="14.5">
      <c r="A11" s="20"/>
      <c r="B11" s="10"/>
      <c r="C11" s="10"/>
      <c r="D11" s="5"/>
      <c r="E11" s="5"/>
      <c r="F11" s="1"/>
      <c r="G11" s="32"/>
    </row>
    <row r="12" spans="1:7" ht="14.5">
      <c r="A12" s="20"/>
      <c r="B12" s="10"/>
      <c r="C12" s="10"/>
      <c r="D12" s="5"/>
      <c r="E12" s="5"/>
      <c r="F12" s="1"/>
      <c r="G12" s="32"/>
    </row>
    <row r="13" spans="1:7" ht="14.5">
      <c r="A13" s="31" t="s">
        <v>154</v>
      </c>
      <c r="B13" s="10"/>
      <c r="C13" s="10"/>
      <c r="D13" s="5"/>
      <c r="E13" s="5"/>
      <c r="F13" s="1"/>
      <c r="G13" s="32"/>
    </row>
    <row r="14" spans="1:7" ht="14.5">
      <c r="A14" s="20"/>
      <c r="B14" s="10"/>
      <c r="C14" s="10"/>
      <c r="D14" s="5"/>
      <c r="E14" s="5"/>
      <c r="F14" s="1"/>
      <c r="G14" s="32"/>
    </row>
    <row r="15" spans="1:7" ht="14.5">
      <c r="A15" s="20" t="s">
        <v>156</v>
      </c>
      <c r="B15" s="10"/>
      <c r="C15" s="10" t="s">
        <v>1</v>
      </c>
      <c r="D15" s="5">
        <v>30000</v>
      </c>
      <c r="E15" s="44">
        <f>B15*D15</f>
        <v>0</v>
      </c>
      <c r="F15" s="1"/>
      <c r="G15" s="32"/>
    </row>
    <row r="16" spans="1:7" ht="14.5">
      <c r="A16" s="20"/>
      <c r="B16" s="10"/>
      <c r="C16" s="10"/>
      <c r="D16" s="5"/>
      <c r="E16" s="8">
        <f>SUM(E15)</f>
        <v>0</v>
      </c>
      <c r="F16" s="36"/>
      <c r="G16" s="32"/>
    </row>
    <row r="17" spans="1:7" ht="14.5">
      <c r="A17" s="20"/>
      <c r="B17" s="10"/>
      <c r="C17" s="10"/>
      <c r="D17" s="5"/>
      <c r="E17" s="5"/>
      <c r="F17" s="5">
        <f>E16</f>
        <v>0</v>
      </c>
      <c r="G17" s="32">
        <f>F17</f>
        <v>0</v>
      </c>
    </row>
    <row r="18" spans="1:7" ht="14.5">
      <c r="A18" s="20"/>
      <c r="B18" s="10"/>
      <c r="C18" s="10"/>
      <c r="D18" s="5"/>
      <c r="E18" s="5"/>
      <c r="F18" s="1"/>
      <c r="G18" s="32"/>
    </row>
    <row r="19" spans="1:7" ht="14.5">
      <c r="A19" s="20"/>
      <c r="B19" s="10"/>
      <c r="C19" s="10"/>
      <c r="D19" s="5"/>
      <c r="E19" s="5"/>
      <c r="F19" s="1"/>
      <c r="G19" s="32"/>
    </row>
    <row r="20" spans="1:7" ht="14.5">
      <c r="A20" s="31" t="s">
        <v>90</v>
      </c>
      <c r="B20" s="10"/>
      <c r="C20" s="10"/>
      <c r="D20" s="5"/>
      <c r="E20" s="5"/>
      <c r="F20" s="1"/>
      <c r="G20" s="32"/>
    </row>
    <row r="21" spans="1:7" ht="15.75" customHeight="1">
      <c r="A21" s="31"/>
      <c r="B21" s="10"/>
      <c r="C21" s="10"/>
      <c r="D21" s="5"/>
      <c r="E21" s="5"/>
      <c r="F21" s="1"/>
      <c r="G21" s="32"/>
    </row>
    <row r="22" spans="1:7" ht="15.75" customHeight="1">
      <c r="A22" s="20" t="s">
        <v>162</v>
      </c>
      <c r="B22" s="43">
        <v>295</v>
      </c>
      <c r="C22" s="10" t="s">
        <v>14</v>
      </c>
      <c r="D22" s="5">
        <v>35</v>
      </c>
      <c r="E22" s="5">
        <f t="shared" ref="E22:E24" si="0">D22*B22</f>
        <v>10325</v>
      </c>
      <c r="F22" s="1"/>
      <c r="G22" s="32"/>
    </row>
    <row r="23" spans="1:7" ht="15.75" customHeight="1">
      <c r="A23" s="20" t="s">
        <v>163</v>
      </c>
      <c r="B23" s="43">
        <v>370</v>
      </c>
      <c r="C23" s="10" t="s">
        <v>14</v>
      </c>
      <c r="D23" s="5">
        <v>40</v>
      </c>
      <c r="E23" s="5">
        <f t="shared" si="0"/>
        <v>14800</v>
      </c>
      <c r="F23" s="1"/>
      <c r="G23" s="32"/>
    </row>
    <row r="24" spans="1:7" ht="15.75" customHeight="1">
      <c r="A24" s="20" t="s">
        <v>164</v>
      </c>
      <c r="B24" s="10">
        <v>10</v>
      </c>
      <c r="C24" s="10" t="s">
        <v>1</v>
      </c>
      <c r="D24" s="5">
        <v>150</v>
      </c>
      <c r="E24" s="5">
        <f t="shared" si="0"/>
        <v>1500</v>
      </c>
      <c r="F24" s="1"/>
      <c r="G24" s="32"/>
    </row>
    <row r="25" spans="1:7" ht="15.75" customHeight="1">
      <c r="A25" s="20"/>
      <c r="B25" s="10"/>
      <c r="C25" s="10"/>
      <c r="D25" s="5"/>
      <c r="E25" s="8">
        <f>SUM(E22:E24)</f>
        <v>26625</v>
      </c>
      <c r="F25" s="1"/>
      <c r="G25" s="32"/>
    </row>
    <row r="26" spans="1:7" ht="15.75" customHeight="1">
      <c r="A26" s="20"/>
      <c r="B26" s="10"/>
      <c r="C26" s="10"/>
      <c r="D26" s="5"/>
      <c r="E26" s="5"/>
      <c r="F26" s="26">
        <f>E25</f>
        <v>26625</v>
      </c>
      <c r="G26" s="32">
        <f>F26</f>
        <v>26625</v>
      </c>
    </row>
    <row r="27" spans="1:7" ht="15.75" customHeight="1">
      <c r="A27" s="20"/>
      <c r="B27" s="10"/>
      <c r="C27" s="10"/>
      <c r="D27" s="5"/>
      <c r="E27" s="5"/>
      <c r="F27" s="1"/>
      <c r="G27" s="32"/>
    </row>
    <row r="28" spans="1:7" ht="15.75" customHeight="1">
      <c r="A28" s="20" t="s">
        <v>165</v>
      </c>
      <c r="B28" s="10">
        <v>1</v>
      </c>
      <c r="C28" s="10" t="s">
        <v>81</v>
      </c>
      <c r="D28" s="5">
        <v>2000</v>
      </c>
      <c r="E28" s="5">
        <f>D28*B28</f>
        <v>2000</v>
      </c>
      <c r="F28" s="1"/>
      <c r="G28" s="32"/>
    </row>
    <row r="29" spans="1:7" ht="15.75" customHeight="1">
      <c r="A29" s="20"/>
      <c r="B29" s="10"/>
      <c r="C29" s="10"/>
      <c r="D29" s="5"/>
      <c r="E29" s="8">
        <f>SUM(E28)</f>
        <v>2000</v>
      </c>
      <c r="F29" s="1"/>
      <c r="G29" s="32"/>
    </row>
    <row r="30" spans="1:7" ht="15.75" customHeight="1">
      <c r="A30" s="20"/>
      <c r="B30" s="10"/>
      <c r="C30" s="10"/>
      <c r="D30" s="5"/>
      <c r="E30" s="5"/>
      <c r="F30" s="26">
        <f>E29</f>
        <v>2000</v>
      </c>
      <c r="G30" s="32">
        <f>F30</f>
        <v>2000</v>
      </c>
    </row>
    <row r="31" spans="1:7" ht="15.75" customHeight="1">
      <c r="A31" s="20"/>
      <c r="B31" s="10"/>
      <c r="C31" s="10"/>
      <c r="D31" s="5"/>
      <c r="E31" s="5"/>
      <c r="F31" s="1"/>
      <c r="G31" s="32"/>
    </row>
    <row r="32" spans="1:7" ht="15.75" customHeight="1">
      <c r="A32" s="20" t="s">
        <v>166</v>
      </c>
      <c r="B32" s="10">
        <v>10</v>
      </c>
      <c r="C32" s="10" t="s">
        <v>1</v>
      </c>
      <c r="D32" s="5">
        <v>300</v>
      </c>
      <c r="E32" s="5">
        <f>D32*B32</f>
        <v>3000</v>
      </c>
      <c r="F32" s="1"/>
      <c r="G32" s="32"/>
    </row>
    <row r="33" spans="1:7" ht="15.75" customHeight="1">
      <c r="A33" s="20"/>
      <c r="B33" s="10"/>
      <c r="C33" s="10"/>
      <c r="D33" s="5"/>
      <c r="E33" s="5"/>
      <c r="F33" s="1"/>
      <c r="G33" s="32"/>
    </row>
    <row r="34" spans="1:7" ht="15.75" customHeight="1">
      <c r="A34" s="20" t="s">
        <v>167</v>
      </c>
      <c r="B34" s="10">
        <v>10</v>
      </c>
      <c r="C34" s="10" t="s">
        <v>1</v>
      </c>
      <c r="D34" s="5">
        <v>75</v>
      </c>
      <c r="E34" s="5">
        <f>D34*B34</f>
        <v>750</v>
      </c>
      <c r="F34" s="1"/>
      <c r="G34" s="32"/>
    </row>
    <row r="35" spans="1:7" ht="15.75" customHeight="1">
      <c r="A35" s="20"/>
      <c r="B35" s="10"/>
      <c r="C35" s="10"/>
      <c r="D35" s="5"/>
      <c r="E35" s="5"/>
      <c r="F35" s="1"/>
      <c r="G35" s="32"/>
    </row>
    <row r="36" spans="1:7" ht="15.75" customHeight="1">
      <c r="A36" s="20" t="s">
        <v>168</v>
      </c>
      <c r="B36" s="10">
        <v>10</v>
      </c>
      <c r="C36" s="10" t="s">
        <v>1</v>
      </c>
      <c r="D36" s="5">
        <v>250</v>
      </c>
      <c r="E36" s="5">
        <f>D36*B36</f>
        <v>2500</v>
      </c>
      <c r="F36" s="1"/>
      <c r="G36" s="32"/>
    </row>
    <row r="37" spans="1:7" ht="15.75" customHeight="1">
      <c r="A37" s="20"/>
      <c r="B37" s="10"/>
      <c r="C37" s="10"/>
      <c r="D37" s="5"/>
      <c r="E37" s="5"/>
      <c r="F37" s="1"/>
      <c r="G37" s="32"/>
    </row>
    <row r="38" spans="1:7" ht="15.75" customHeight="1">
      <c r="A38" s="20"/>
      <c r="B38" s="10"/>
      <c r="C38" s="10"/>
      <c r="D38" s="5"/>
      <c r="E38" s="5"/>
      <c r="F38" s="1"/>
      <c r="G38" s="32"/>
    </row>
    <row r="39" spans="1:7" ht="15.75" customHeight="1">
      <c r="A39" s="20"/>
      <c r="B39" s="10"/>
      <c r="C39" s="10"/>
      <c r="D39" s="5"/>
      <c r="E39" s="5"/>
      <c r="F39" s="1"/>
      <c r="G39" s="32"/>
    </row>
    <row r="40" spans="1:7" ht="15.75" customHeight="1">
      <c r="A40" s="20" t="s">
        <v>169</v>
      </c>
      <c r="B40" s="10">
        <v>10</v>
      </c>
      <c r="C40" s="10" t="s">
        <v>1</v>
      </c>
      <c r="D40" s="5">
        <v>45</v>
      </c>
      <c r="E40" s="5">
        <f>D40*B40</f>
        <v>450</v>
      </c>
      <c r="F40" s="1"/>
      <c r="G40" s="32"/>
    </row>
    <row r="41" spans="1:7" ht="15.75" customHeight="1">
      <c r="A41" s="20"/>
      <c r="B41" s="10"/>
      <c r="C41" s="10"/>
      <c r="D41" s="5"/>
      <c r="E41" s="5"/>
      <c r="F41" s="1"/>
      <c r="G41" s="32"/>
    </row>
    <row r="42" spans="1:7" ht="15.75" customHeight="1">
      <c r="A42" s="20" t="s">
        <v>170</v>
      </c>
      <c r="B42" s="10">
        <v>10</v>
      </c>
      <c r="C42" s="10" t="s">
        <v>1</v>
      </c>
      <c r="D42" s="5">
        <v>25</v>
      </c>
      <c r="E42" s="5">
        <f>D42*B42</f>
        <v>250</v>
      </c>
      <c r="F42" s="1"/>
      <c r="G42" s="32"/>
    </row>
    <row r="43" spans="1:7" ht="15.75" customHeight="1">
      <c r="A43" s="20"/>
      <c r="B43" s="10"/>
      <c r="C43" s="10"/>
      <c r="D43" s="5"/>
      <c r="E43" s="5"/>
      <c r="F43" s="1"/>
      <c r="G43" s="32"/>
    </row>
    <row r="44" spans="1:7" ht="15.75" customHeight="1">
      <c r="A44" s="20" t="s">
        <v>171</v>
      </c>
      <c r="B44" s="10">
        <v>10</v>
      </c>
      <c r="C44" s="10" t="s">
        <v>1</v>
      </c>
      <c r="D44" s="5">
        <v>40</v>
      </c>
      <c r="E44" s="5">
        <f>D44*B44</f>
        <v>400</v>
      </c>
      <c r="F44" s="1"/>
      <c r="G44" s="32"/>
    </row>
    <row r="45" spans="1:7" ht="15.75" customHeight="1">
      <c r="A45" s="20"/>
      <c r="B45" s="10"/>
      <c r="C45" s="10"/>
      <c r="D45" s="5"/>
      <c r="E45" s="8">
        <f>SUM(E32:E44)</f>
        <v>7350</v>
      </c>
      <c r="F45" s="7"/>
      <c r="G45" s="32"/>
    </row>
    <row r="46" spans="1:7" ht="15.75" customHeight="1">
      <c r="A46" s="20"/>
      <c r="B46" s="10"/>
      <c r="C46" s="10"/>
      <c r="D46" s="5"/>
      <c r="E46" s="5"/>
      <c r="F46" s="1">
        <f>E45</f>
        <v>7350</v>
      </c>
      <c r="G46" s="32">
        <f>F46</f>
        <v>7350</v>
      </c>
    </row>
    <row r="47" spans="1:7" ht="15.75" customHeight="1">
      <c r="A47" s="20"/>
      <c r="B47" s="10"/>
      <c r="C47" s="10"/>
      <c r="D47" s="5"/>
      <c r="E47" s="5"/>
      <c r="F47" s="1"/>
      <c r="G47" s="46"/>
    </row>
    <row r="48" spans="1:7" ht="15.75" customHeight="1">
      <c r="A48" s="20"/>
      <c r="B48" s="10"/>
      <c r="C48" s="10"/>
      <c r="D48" s="5"/>
      <c r="E48" s="5"/>
      <c r="F48" s="1"/>
      <c r="G48" s="32"/>
    </row>
    <row r="49" spans="1:7" ht="16.5" customHeight="1">
      <c r="A49" s="20"/>
      <c r="B49" s="10"/>
      <c r="C49" s="10"/>
      <c r="D49" s="5"/>
      <c r="E49" s="5"/>
      <c r="F49" s="34" t="s">
        <v>63</v>
      </c>
      <c r="G49" s="15">
        <f>SUM(G10:G48)</f>
        <v>35975</v>
      </c>
    </row>
    <row r="50" spans="1:7" ht="15.75" customHeight="1">
      <c r="A50" s="25"/>
      <c r="B50" s="35"/>
      <c r="C50" s="35"/>
      <c r="D50" s="36"/>
      <c r="E50" s="36"/>
      <c r="F50" s="7"/>
      <c r="G50" s="37"/>
    </row>
    <row r="51" spans="1:7" ht="15.75" customHeight="1">
      <c r="B51" s="10"/>
      <c r="C51" s="10"/>
      <c r="D51" s="5"/>
      <c r="E51" s="5"/>
      <c r="F51" s="1"/>
      <c r="G51" s="1"/>
    </row>
    <row r="52" spans="1:7" ht="15.75" customHeight="1">
      <c r="B52" s="10"/>
      <c r="C52" s="10"/>
      <c r="D52" s="5"/>
      <c r="E52" s="5"/>
      <c r="F52" s="1"/>
      <c r="G52" s="1"/>
    </row>
    <row r="53" spans="1:7" ht="15.75" customHeight="1">
      <c r="B53" s="10"/>
      <c r="C53" s="10"/>
      <c r="D53" s="5"/>
      <c r="E53" s="5"/>
      <c r="F53" s="1"/>
      <c r="G53" s="1"/>
    </row>
    <row r="54" spans="1:7" ht="15.75" customHeight="1">
      <c r="B54" s="10"/>
      <c r="C54" s="10"/>
      <c r="D54" s="5"/>
      <c r="E54" s="5"/>
      <c r="F54" s="1"/>
      <c r="G54" s="1"/>
    </row>
    <row r="55" spans="1:7" ht="15.75" customHeight="1">
      <c r="B55" s="10"/>
      <c r="C55" s="10"/>
      <c r="D55" s="5"/>
      <c r="E55" s="5"/>
      <c r="F55" s="1"/>
      <c r="G55" s="1"/>
    </row>
    <row r="56" spans="1:7" ht="15.75" customHeight="1">
      <c r="B56" s="10"/>
      <c r="C56" s="10"/>
      <c r="D56" s="5"/>
      <c r="E56" s="5"/>
      <c r="F56" s="1"/>
      <c r="G56" s="1"/>
    </row>
    <row r="57" spans="1:7" ht="15.75" customHeight="1">
      <c r="D57" s="1"/>
      <c r="E57" s="1"/>
      <c r="F57" s="1"/>
      <c r="G57" s="1"/>
    </row>
    <row r="58" spans="1:7" ht="15.75" customHeight="1">
      <c r="D58" s="1"/>
      <c r="E58" s="1"/>
      <c r="F58" s="1"/>
      <c r="G58" s="1"/>
    </row>
    <row r="59" spans="1:7" ht="15.75" customHeight="1">
      <c r="D59" s="1"/>
      <c r="E59" s="1"/>
      <c r="F59" s="1"/>
      <c r="G59" s="1"/>
    </row>
    <row r="60" spans="1:7" ht="15.75" customHeight="1">
      <c r="D60" s="1"/>
      <c r="E60" s="1"/>
      <c r="F60" s="1"/>
      <c r="G60" s="1"/>
    </row>
    <row r="61" spans="1:7" ht="15.75" customHeight="1">
      <c r="D61" s="1"/>
      <c r="E61" s="1"/>
      <c r="F61" s="1"/>
      <c r="G61" s="1"/>
    </row>
    <row r="62" spans="1:7" ht="15.75" customHeight="1">
      <c r="D62" s="1"/>
      <c r="E62" s="1"/>
      <c r="F62" s="1"/>
      <c r="G62" s="1"/>
    </row>
    <row r="63" spans="1:7" ht="15.75" customHeight="1">
      <c r="D63" s="1"/>
      <c r="E63" s="1"/>
      <c r="F63" s="1"/>
      <c r="G63" s="1"/>
    </row>
    <row r="64" spans="1:7" ht="15.75" customHeight="1">
      <c r="D64" s="1"/>
      <c r="E64" s="1"/>
      <c r="F64" s="1"/>
      <c r="G64" s="1"/>
    </row>
    <row r="65" spans="4:7" ht="15.75" customHeight="1">
      <c r="D65" s="1"/>
      <c r="E65" s="1"/>
      <c r="F65" s="1"/>
      <c r="G65" s="1"/>
    </row>
    <row r="66" spans="4:7" ht="15.75" customHeight="1">
      <c r="D66" s="1"/>
      <c r="E66" s="1"/>
      <c r="F66" s="1"/>
      <c r="G66" s="1"/>
    </row>
    <row r="67" spans="4:7" ht="15.75" customHeight="1">
      <c r="D67" s="1"/>
      <c r="E67" s="1"/>
      <c r="F67" s="1"/>
      <c r="G67" s="1"/>
    </row>
    <row r="68" spans="4:7" ht="15.75" customHeight="1">
      <c r="D68" s="1"/>
      <c r="E68" s="1"/>
      <c r="F68" s="1"/>
      <c r="G68" s="1"/>
    </row>
    <row r="69" spans="4:7" ht="15.75" customHeight="1">
      <c r="D69" s="1"/>
      <c r="E69" s="1"/>
      <c r="F69" s="1"/>
      <c r="G69" s="1"/>
    </row>
    <row r="70" spans="4:7" ht="15.75" customHeight="1">
      <c r="D70" s="1"/>
      <c r="E70" s="1"/>
      <c r="F70" s="1"/>
      <c r="G70" s="1"/>
    </row>
    <row r="71" spans="4:7" ht="15.75" customHeight="1">
      <c r="D71" s="1"/>
      <c r="E71" s="1"/>
      <c r="F71" s="1"/>
      <c r="G71" s="1"/>
    </row>
    <row r="72" spans="4:7" ht="15.75" customHeight="1">
      <c r="D72" s="1"/>
      <c r="E72" s="1"/>
      <c r="F72" s="1"/>
      <c r="G72" s="1"/>
    </row>
    <row r="73" spans="4:7" ht="15.75" customHeight="1">
      <c r="D73" s="1"/>
      <c r="E73" s="1"/>
      <c r="F73" s="1"/>
      <c r="G73" s="1"/>
    </row>
    <row r="74" spans="4:7" ht="15.75" customHeight="1">
      <c r="D74" s="1"/>
      <c r="E74" s="1"/>
      <c r="F74" s="1"/>
      <c r="G74" s="1"/>
    </row>
    <row r="75" spans="4:7" ht="15.75" customHeight="1">
      <c r="D75" s="1"/>
      <c r="E75" s="1"/>
      <c r="F75" s="1"/>
      <c r="G75" s="1"/>
    </row>
    <row r="76" spans="4:7" ht="15.75" customHeight="1">
      <c r="D76" s="1"/>
      <c r="E76" s="1"/>
      <c r="F76" s="1"/>
      <c r="G76" s="1"/>
    </row>
    <row r="77" spans="4:7" ht="15.75" customHeight="1">
      <c r="D77" s="1"/>
      <c r="E77" s="1"/>
      <c r="F77" s="1"/>
      <c r="G77" s="1"/>
    </row>
    <row r="78" spans="4:7" ht="15.75" customHeight="1">
      <c r="D78" s="1"/>
      <c r="E78" s="1"/>
      <c r="F78" s="1"/>
      <c r="G78" s="1"/>
    </row>
    <row r="79" spans="4:7" ht="15.75" customHeight="1">
      <c r="D79" s="1"/>
      <c r="E79" s="1"/>
      <c r="F79" s="1"/>
      <c r="G79" s="1"/>
    </row>
    <row r="80" spans="4:7" ht="15.75" customHeight="1">
      <c r="D80" s="1"/>
      <c r="E80" s="1"/>
      <c r="F80" s="1"/>
      <c r="G80" s="1"/>
    </row>
    <row r="81" spans="4:7" ht="15.75" customHeight="1">
      <c r="D81" s="1"/>
      <c r="E81" s="1"/>
      <c r="F81" s="1"/>
      <c r="G81" s="1"/>
    </row>
    <row r="82" spans="4:7" ht="15.75" customHeight="1">
      <c r="D82" s="1"/>
      <c r="E82" s="1"/>
      <c r="F82" s="1"/>
      <c r="G82" s="1"/>
    </row>
    <row r="83" spans="4:7" ht="15.75" customHeight="1">
      <c r="D83" s="1"/>
      <c r="E83" s="1"/>
      <c r="F83" s="1"/>
      <c r="G83" s="1"/>
    </row>
    <row r="84" spans="4:7" ht="15.75" customHeight="1">
      <c r="D84" s="1"/>
      <c r="E84" s="1"/>
      <c r="F84" s="1"/>
      <c r="G84" s="1"/>
    </row>
    <row r="85" spans="4:7" ht="15.75" customHeight="1">
      <c r="D85" s="1"/>
      <c r="E85" s="1"/>
      <c r="F85" s="1"/>
      <c r="G85" s="1"/>
    </row>
    <row r="86" spans="4:7" ht="15.75" customHeight="1">
      <c r="D86" s="1"/>
      <c r="E86" s="1"/>
      <c r="F86" s="1"/>
      <c r="G86" s="1"/>
    </row>
    <row r="87" spans="4:7" ht="15.75" customHeight="1">
      <c r="D87" s="1"/>
      <c r="E87" s="1"/>
      <c r="F87" s="1"/>
      <c r="G87" s="1"/>
    </row>
    <row r="88" spans="4:7" ht="15.75" customHeight="1">
      <c r="D88" s="1"/>
      <c r="E88" s="1"/>
      <c r="F88" s="1"/>
      <c r="G88" s="1"/>
    </row>
    <row r="89" spans="4:7" ht="15.75" customHeight="1">
      <c r="D89" s="1"/>
      <c r="E89" s="1"/>
      <c r="F89" s="1"/>
      <c r="G89" s="1"/>
    </row>
    <row r="90" spans="4:7" ht="15.75" customHeight="1">
      <c r="D90" s="1"/>
      <c r="E90" s="1"/>
      <c r="F90" s="1"/>
      <c r="G90" s="1"/>
    </row>
    <row r="91" spans="4:7" ht="15.75" customHeight="1">
      <c r="D91" s="1"/>
      <c r="E91" s="1"/>
      <c r="F91" s="1"/>
      <c r="G91" s="1"/>
    </row>
    <row r="92" spans="4:7" ht="15.75" customHeight="1">
      <c r="D92" s="1"/>
      <c r="E92" s="1"/>
      <c r="F92" s="1"/>
      <c r="G92" s="1"/>
    </row>
    <row r="93" spans="4:7" ht="15.75" customHeight="1">
      <c r="D93" s="1"/>
      <c r="E93" s="1"/>
      <c r="F93" s="1"/>
      <c r="G93" s="1"/>
    </row>
    <row r="94" spans="4:7" ht="15.75" customHeight="1">
      <c r="D94" s="1"/>
      <c r="E94" s="1"/>
      <c r="F94" s="1"/>
      <c r="G94" s="1"/>
    </row>
    <row r="95" spans="4:7" ht="15.75" customHeight="1">
      <c r="D95" s="1"/>
      <c r="E95" s="1"/>
      <c r="F95" s="1"/>
      <c r="G95" s="1"/>
    </row>
    <row r="96" spans="4:7" ht="15.75" customHeight="1">
      <c r="D96" s="1"/>
      <c r="E96" s="1"/>
      <c r="F96" s="1"/>
      <c r="G96" s="1"/>
    </row>
    <row r="97" spans="4:7" ht="15.75" customHeight="1">
      <c r="D97" s="1"/>
      <c r="E97" s="1"/>
      <c r="F97" s="1"/>
      <c r="G97" s="1"/>
    </row>
    <row r="98" spans="4:7" ht="15.75" customHeight="1">
      <c r="D98" s="1"/>
      <c r="E98" s="1"/>
      <c r="F98" s="1"/>
      <c r="G98" s="1"/>
    </row>
    <row r="99" spans="4:7" ht="15.75" customHeight="1">
      <c r="D99" s="1"/>
      <c r="E99" s="1"/>
      <c r="F99" s="1"/>
      <c r="G99" s="1"/>
    </row>
    <row r="100" spans="4:7" ht="15.75" customHeight="1">
      <c r="D100" s="1"/>
      <c r="E100" s="1"/>
      <c r="F100" s="1"/>
      <c r="G100" s="1"/>
    </row>
    <row r="101" spans="4:7" ht="15.75" customHeight="1"/>
    <row r="102" spans="4:7" ht="15.75" customHeight="1"/>
    <row r="103" spans="4:7" ht="15.75" customHeight="1"/>
    <row r="104" spans="4:7" ht="15.75" customHeight="1"/>
    <row r="105" spans="4:7" ht="15.75" customHeight="1"/>
    <row r="106" spans="4:7" ht="15.75" customHeight="1"/>
    <row r="107" spans="4:7" ht="15.75" customHeight="1"/>
    <row r="108" spans="4:7" ht="15.75" customHeight="1"/>
    <row r="109" spans="4:7" ht="15.75" customHeight="1"/>
    <row r="110" spans="4:7" ht="15.75" customHeight="1"/>
    <row r="111" spans="4:7" ht="15.75" customHeight="1"/>
    <row r="112" spans="4:7"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1B022-BF52-48AC-8C2F-564E8A1693B6}">
  <sheetPr>
    <pageSetUpPr fitToPage="1"/>
  </sheetPr>
  <dimension ref="A1:AB993"/>
  <sheetViews>
    <sheetView view="pageBreakPreview" topLeftCell="A13" zoomScale="90" zoomScaleNormal="100" zoomScaleSheetLayoutView="90" workbookViewId="0">
      <selection activeCell="B4" sqref="B4"/>
    </sheetView>
  </sheetViews>
  <sheetFormatPr defaultColWidth="14.453125" defaultRowHeight="15" customHeight="1"/>
  <cols>
    <col min="1" max="1" width="8.1796875" style="551" customWidth="1"/>
    <col min="2" max="2" width="34.1796875" style="551" customWidth="1"/>
    <col min="3" max="3" width="14.1796875" style="551" customWidth="1"/>
    <col min="4" max="4" width="17" style="551" customWidth="1"/>
    <col min="5" max="6" width="18" style="551" hidden="1" customWidth="1"/>
    <col min="7" max="13" width="18" style="632" hidden="1" customWidth="1"/>
    <col min="14" max="14" width="18" style="632" customWidth="1"/>
    <col min="15" max="15" width="18" style="551" customWidth="1"/>
    <col min="16" max="17" width="18" style="551" hidden="1" customWidth="1"/>
    <col min="18" max="18" width="9" style="551" hidden="1" customWidth="1"/>
    <col min="19" max="22" width="11.453125" style="551" customWidth="1"/>
    <col min="23" max="23" width="11.81640625" style="551" customWidth="1"/>
    <col min="24" max="24" width="14.81640625" style="551" customWidth="1"/>
    <col min="25" max="25" width="2.6328125" style="551" customWidth="1"/>
    <col min="26" max="26" width="9.36328125" style="551" customWidth="1"/>
    <col min="27" max="28" width="9" style="551" customWidth="1"/>
    <col min="29" max="16384" width="14.453125" style="551"/>
  </cols>
  <sheetData>
    <row r="1" spans="1:28" ht="15.75" customHeight="1">
      <c r="A1" s="547"/>
      <c r="B1" s="548" t="str">
        <f>'Exclusions   Assumptions'!G4</f>
        <v>Land at Bolston House, Boviston, Cardiff</v>
      </c>
      <c r="C1" s="549"/>
      <c r="D1" s="189"/>
      <c r="E1" s="189"/>
      <c r="F1" s="189"/>
      <c r="G1" s="550"/>
      <c r="H1" s="550"/>
      <c r="I1" s="550"/>
      <c r="J1" s="550"/>
      <c r="K1" s="550"/>
      <c r="L1" s="550"/>
      <c r="M1" s="550"/>
      <c r="N1" s="550"/>
      <c r="O1" s="189"/>
      <c r="P1" s="189"/>
      <c r="Q1" s="189"/>
      <c r="R1" s="191"/>
      <c r="S1" s="191"/>
      <c r="T1" s="189"/>
      <c r="U1" s="189"/>
      <c r="V1" s="189"/>
      <c r="W1" s="216"/>
      <c r="X1" s="189"/>
      <c r="Y1" s="189"/>
      <c r="Z1" s="189"/>
      <c r="AA1" s="189"/>
      <c r="AB1" s="189"/>
    </row>
    <row r="2" spans="1:28" ht="15.75" customHeight="1">
      <c r="A2" s="547"/>
      <c r="B2" s="552" t="s">
        <v>509</v>
      </c>
      <c r="C2" s="189"/>
      <c r="D2" s="552"/>
      <c r="E2" s="553"/>
      <c r="F2" s="189"/>
      <c r="G2" s="550"/>
      <c r="H2" s="550"/>
      <c r="I2" s="550"/>
      <c r="J2" s="550"/>
      <c r="K2" s="550"/>
      <c r="L2" s="550"/>
      <c r="M2" s="550"/>
      <c r="N2" s="550"/>
      <c r="O2" s="189"/>
      <c r="P2" s="189"/>
      <c r="Q2" s="189"/>
      <c r="R2" s="191"/>
      <c r="S2" s="191"/>
      <c r="T2" s="189"/>
      <c r="U2" s="189"/>
      <c r="V2" s="189"/>
      <c r="W2" s="216"/>
      <c r="X2" s="189"/>
      <c r="Y2" s="189"/>
      <c r="Z2" s="189"/>
      <c r="AA2" s="189"/>
      <c r="AB2" s="189"/>
    </row>
    <row r="3" spans="1:28" ht="15.75" customHeight="1">
      <c r="A3" s="547"/>
      <c r="B3" s="548" t="s">
        <v>567</v>
      </c>
      <c r="C3" s="549"/>
      <c r="D3" s="552"/>
      <c r="E3" s="189"/>
      <c r="F3" s="189"/>
      <c r="G3" s="550"/>
      <c r="H3" s="550"/>
      <c r="I3" s="550"/>
      <c r="J3" s="550"/>
      <c r="K3" s="550"/>
      <c r="L3" s="550"/>
      <c r="M3" s="550"/>
      <c r="N3" s="550"/>
      <c r="O3" s="189"/>
      <c r="P3" s="189"/>
      <c r="Q3" s="189"/>
      <c r="R3" s="191"/>
      <c r="S3" s="191"/>
      <c r="T3" s="189"/>
      <c r="U3" s="189"/>
      <c r="V3" s="189"/>
      <c r="W3" s="216"/>
      <c r="X3" s="189"/>
      <c r="Y3" s="189"/>
      <c r="Z3" s="189"/>
      <c r="AA3" s="189"/>
      <c r="AB3" s="189"/>
    </row>
    <row r="4" spans="1:28" ht="15.75" customHeight="1" thickBot="1">
      <c r="A4" s="547"/>
      <c r="B4" s="189"/>
      <c r="C4" s="189"/>
      <c r="D4" s="552"/>
      <c r="E4" s="553"/>
      <c r="F4" s="189"/>
      <c r="G4" s="550"/>
      <c r="H4" s="550"/>
      <c r="I4" s="550"/>
      <c r="J4" s="550"/>
      <c r="K4" s="550"/>
      <c r="L4" s="550"/>
      <c r="M4" s="550"/>
      <c r="N4" s="550"/>
      <c r="O4" s="189"/>
      <c r="P4" s="189"/>
      <c r="Q4" s="189"/>
      <c r="R4" s="191"/>
      <c r="S4" s="191"/>
      <c r="T4" s="189"/>
      <c r="U4" s="189"/>
      <c r="V4" s="189"/>
      <c r="W4" s="216"/>
      <c r="X4" s="189"/>
      <c r="Y4" s="189"/>
      <c r="Z4" s="189"/>
      <c r="AA4" s="189"/>
      <c r="AB4" s="189"/>
    </row>
    <row r="5" spans="1:28" ht="15.75" hidden="1" customHeight="1">
      <c r="A5" s="547"/>
      <c r="B5" s="189"/>
      <c r="C5" s="189"/>
      <c r="D5" s="189"/>
      <c r="E5" s="553"/>
      <c r="F5" s="189"/>
      <c r="G5" s="550"/>
      <c r="H5" s="550"/>
      <c r="I5" s="550"/>
      <c r="J5" s="550"/>
      <c r="K5" s="550"/>
      <c r="L5" s="550"/>
      <c r="M5" s="550"/>
      <c r="N5" s="550"/>
      <c r="O5" s="189"/>
      <c r="P5" s="189"/>
      <c r="Q5" s="189"/>
      <c r="R5" s="191"/>
      <c r="S5" s="191"/>
      <c r="T5" s="189"/>
      <c r="U5" s="189"/>
      <c r="V5" s="189"/>
      <c r="W5" s="216"/>
      <c r="X5" s="189"/>
      <c r="Y5" s="189"/>
      <c r="Z5" s="189"/>
      <c r="AA5" s="189"/>
      <c r="AB5" s="189"/>
    </row>
    <row r="6" spans="1:28" ht="15.75" hidden="1" customHeight="1">
      <c r="A6" s="189"/>
      <c r="B6" s="224" t="s">
        <v>344</v>
      </c>
      <c r="C6" s="223">
        <v>9</v>
      </c>
      <c r="D6" s="222" t="s">
        <v>175</v>
      </c>
      <c r="E6" s="554">
        <f>O59/C6</f>
        <v>132418.55718170528</v>
      </c>
      <c r="G6" s="555"/>
      <c r="H6" s="555"/>
      <c r="I6" s="555"/>
      <c r="J6" s="555"/>
      <c r="K6" s="555"/>
      <c r="L6" s="555"/>
      <c r="M6" s="555"/>
      <c r="N6" s="555"/>
      <c r="O6" s="204"/>
      <c r="P6" s="204"/>
      <c r="Q6" s="189"/>
      <c r="R6" s="191"/>
      <c r="S6" s="191"/>
      <c r="T6" s="191"/>
      <c r="U6" s="189"/>
      <c r="V6" s="189"/>
      <c r="W6" s="216"/>
      <c r="X6" s="189"/>
      <c r="Y6" s="189"/>
      <c r="Z6" s="189"/>
      <c r="AA6" s="189"/>
      <c r="AB6" s="189"/>
    </row>
    <row r="7" spans="1:28" ht="15.75" hidden="1" customHeight="1" thickBot="1">
      <c r="A7" s="189"/>
      <c r="B7" s="224" t="s">
        <v>176</v>
      </c>
      <c r="C7" s="223">
        <f>O11</f>
        <v>2653</v>
      </c>
      <c r="D7" s="222" t="s">
        <v>177</v>
      </c>
      <c r="E7" s="554">
        <f>O59/C7</f>
        <v>449.21485662847624</v>
      </c>
      <c r="G7" s="555"/>
      <c r="H7" s="555"/>
      <c r="I7" s="555"/>
      <c r="J7" s="555"/>
      <c r="K7" s="555"/>
      <c r="L7" s="555"/>
      <c r="M7" s="555"/>
      <c r="N7" s="555"/>
      <c r="O7" s="204"/>
      <c r="P7" s="204"/>
      <c r="Q7" s="189"/>
      <c r="R7" s="191"/>
      <c r="S7" s="191"/>
      <c r="T7" s="191"/>
      <c r="U7" s="189"/>
      <c r="V7" s="189"/>
      <c r="W7" s="216"/>
      <c r="X7" s="556"/>
      <c r="Y7" s="556"/>
      <c r="Z7" s="557"/>
      <c r="AA7" s="217"/>
      <c r="AB7" s="217"/>
    </row>
    <row r="8" spans="1:28" ht="15.75" hidden="1" customHeight="1">
      <c r="A8" s="189"/>
      <c r="B8" s="641" t="s">
        <v>178</v>
      </c>
      <c r="C8" s="642">
        <f>C7*10.7639</f>
        <v>28556.626699999997</v>
      </c>
      <c r="D8" s="643" t="s">
        <v>179</v>
      </c>
      <c r="E8" s="644">
        <f>O59/C8</f>
        <v>41.733466181261093</v>
      </c>
      <c r="G8" s="555"/>
      <c r="H8" s="555"/>
      <c r="I8" s="555"/>
      <c r="J8" s="555"/>
      <c r="K8" s="555"/>
      <c r="L8" s="555"/>
      <c r="M8" s="555"/>
      <c r="N8" s="555"/>
      <c r="O8" s="558"/>
      <c r="P8" s="204"/>
      <c r="Q8" s="189"/>
      <c r="R8" s="191"/>
      <c r="S8" s="191"/>
      <c r="T8" s="191"/>
      <c r="U8" s="189"/>
      <c r="V8" s="189"/>
      <c r="W8" s="216"/>
      <c r="X8" s="559"/>
      <c r="Y8" s="559"/>
      <c r="Z8" s="557"/>
      <c r="AA8" s="557"/>
      <c r="AB8" s="557"/>
    </row>
    <row r="9" spans="1:28" ht="36.75" customHeight="1" thickBot="1">
      <c r="A9" s="645"/>
      <c r="B9" s="646"/>
      <c r="C9" s="647"/>
      <c r="D9" s="646"/>
      <c r="E9" s="648"/>
      <c r="F9" s="649"/>
      <c r="G9" s="650"/>
      <c r="H9" s="650"/>
      <c r="I9" s="650"/>
      <c r="J9" s="650"/>
      <c r="K9" s="650"/>
      <c r="L9" s="650"/>
      <c r="M9" s="650"/>
      <c r="N9" s="651"/>
      <c r="O9" s="640" t="s">
        <v>63</v>
      </c>
      <c r="P9" s="204"/>
      <c r="Q9" s="189"/>
      <c r="R9" s="191"/>
      <c r="S9" s="191"/>
      <c r="T9" s="191"/>
      <c r="U9" s="189"/>
      <c r="V9" s="189"/>
      <c r="W9" s="216"/>
      <c r="X9" s="560"/>
      <c r="Y9" s="559"/>
      <c r="Z9" s="557"/>
      <c r="AA9" s="557"/>
      <c r="AB9" s="557"/>
    </row>
    <row r="10" spans="1:28" ht="15.75" hidden="1" customHeight="1">
      <c r="A10" s="561"/>
      <c r="B10" s="562"/>
      <c r="C10" s="563"/>
      <c r="D10" s="564" t="s">
        <v>180</v>
      </c>
      <c r="E10" s="565">
        <v>1</v>
      </c>
      <c r="F10" s="565">
        <v>1</v>
      </c>
      <c r="G10" s="565">
        <v>1</v>
      </c>
      <c r="H10" s="565">
        <v>1</v>
      </c>
      <c r="I10" s="566">
        <v>1</v>
      </c>
      <c r="J10" s="566">
        <v>1</v>
      </c>
      <c r="K10" s="566">
        <v>1</v>
      </c>
      <c r="L10" s="566">
        <v>1</v>
      </c>
      <c r="M10" s="566">
        <v>1</v>
      </c>
      <c r="N10" s="567" t="s">
        <v>339</v>
      </c>
      <c r="O10" s="574">
        <f>SUM(E10:N10)</f>
        <v>9</v>
      </c>
      <c r="P10" s="217"/>
      <c r="Q10" s="188"/>
      <c r="R10" s="220"/>
      <c r="S10" s="220"/>
      <c r="T10" s="188"/>
      <c r="U10" s="189"/>
      <c r="V10" s="189"/>
      <c r="W10" s="216"/>
      <c r="X10" s="559"/>
      <c r="Y10" s="559"/>
      <c r="Z10" s="557"/>
      <c r="AA10" s="557"/>
      <c r="AB10" s="557"/>
    </row>
    <row r="11" spans="1:28" ht="15.75" hidden="1" customHeight="1">
      <c r="A11" s="568"/>
      <c r="B11" s="189"/>
      <c r="C11" s="569"/>
      <c r="D11" s="570" t="s">
        <v>181</v>
      </c>
      <c r="E11" s="571">
        <f>Dwellings!C8</f>
        <v>453</v>
      </c>
      <c r="F11" s="571">
        <v>368</v>
      </c>
      <c r="G11" s="571">
        <v>460</v>
      </c>
      <c r="H11" s="571">
        <v>336</v>
      </c>
      <c r="I11" s="572">
        <v>322</v>
      </c>
      <c r="J11" s="572">
        <f>Dwellings!M8</f>
        <v>412</v>
      </c>
      <c r="K11" s="572">
        <v>100</v>
      </c>
      <c r="L11" s="572">
        <v>100</v>
      </c>
      <c r="M11" s="572">
        <v>102</v>
      </c>
      <c r="N11" s="573"/>
      <c r="O11" s="574">
        <f>SUM(E11:N11)</f>
        <v>2653</v>
      </c>
      <c r="P11" s="575"/>
      <c r="Q11" s="188"/>
      <c r="R11" s="220"/>
      <c r="S11" s="220"/>
      <c r="T11" s="188"/>
      <c r="U11" s="189"/>
      <c r="V11" s="189"/>
      <c r="W11" s="216"/>
      <c r="X11" s="556"/>
      <c r="Y11" s="556"/>
      <c r="Z11" s="557"/>
      <c r="AA11" s="557"/>
      <c r="AB11" s="557"/>
    </row>
    <row r="12" spans="1:28" ht="71.25" customHeight="1" thickBot="1">
      <c r="A12" s="576" t="s">
        <v>332</v>
      </c>
      <c r="B12" s="239"/>
      <c r="C12" s="240"/>
      <c r="D12" s="238"/>
      <c r="E12" s="358" t="s">
        <v>349</v>
      </c>
      <c r="F12" s="359" t="s">
        <v>350</v>
      </c>
      <c r="G12" s="358" t="s">
        <v>351</v>
      </c>
      <c r="H12" s="359" t="s">
        <v>352</v>
      </c>
      <c r="I12" s="360" t="s">
        <v>353</v>
      </c>
      <c r="J12" s="360" t="s">
        <v>354</v>
      </c>
      <c r="K12" s="360" t="s">
        <v>355</v>
      </c>
      <c r="L12" s="360" t="s">
        <v>356</v>
      </c>
      <c r="M12" s="360" t="s">
        <v>357</v>
      </c>
      <c r="N12" s="577" t="s">
        <v>522</v>
      </c>
      <c r="O12" s="234"/>
      <c r="P12" s="189"/>
      <c r="Q12" s="188"/>
      <c r="R12" s="220"/>
      <c r="S12" s="220"/>
      <c r="T12" s="220"/>
      <c r="U12" s="189"/>
      <c r="V12" s="189"/>
      <c r="W12" s="216"/>
      <c r="X12" s="559"/>
      <c r="Y12" s="559"/>
      <c r="Z12" s="557"/>
      <c r="AA12" s="557"/>
      <c r="AB12" s="557"/>
    </row>
    <row r="13" spans="1:28" ht="13.5" customHeight="1">
      <c r="A13" s="219"/>
      <c r="B13" s="189"/>
      <c r="C13" s="189"/>
      <c r="D13" s="189"/>
      <c r="E13" s="198"/>
      <c r="F13" s="361"/>
      <c r="G13" s="361"/>
      <c r="H13" s="362"/>
      <c r="I13" s="363"/>
      <c r="J13" s="363"/>
      <c r="K13" s="363"/>
      <c r="L13" s="363"/>
      <c r="M13" s="363"/>
      <c r="N13" s="230"/>
      <c r="O13" s="235"/>
      <c r="P13" s="208" t="s">
        <v>182</v>
      </c>
      <c r="Q13" s="207" t="s">
        <v>183</v>
      </c>
      <c r="R13" s="218" t="s">
        <v>184</v>
      </c>
      <c r="S13" s="217"/>
      <c r="T13" s="217"/>
      <c r="U13" s="217"/>
      <c r="V13" s="217"/>
      <c r="W13" s="216"/>
      <c r="X13" s="560"/>
      <c r="Y13" s="559"/>
      <c r="Z13" s="557"/>
      <c r="AA13" s="557"/>
      <c r="AB13" s="557"/>
    </row>
    <row r="14" spans="1:28" ht="17" customHeight="1">
      <c r="A14" s="201" t="s">
        <v>185</v>
      </c>
      <c r="B14" s="189" t="s">
        <v>186</v>
      </c>
      <c r="C14" s="189"/>
      <c r="D14" s="578"/>
      <c r="E14" s="579" t="s">
        <v>330</v>
      </c>
      <c r="F14" s="579" t="s">
        <v>330</v>
      </c>
      <c r="G14" s="579" t="s">
        <v>330</v>
      </c>
      <c r="H14" s="579" t="s">
        <v>330</v>
      </c>
      <c r="I14" s="579" t="s">
        <v>330</v>
      </c>
      <c r="J14" s="579" t="s">
        <v>330</v>
      </c>
      <c r="K14" s="579" t="s">
        <v>330</v>
      </c>
      <c r="L14" s="579" t="s">
        <v>330</v>
      </c>
      <c r="M14" s="579" t="s">
        <v>330</v>
      </c>
      <c r="N14" s="580">
        <f>((85000/664)*312)*1.05</f>
        <v>41936.74698795181</v>
      </c>
      <c r="O14" s="581">
        <f>N14</f>
        <v>41936.74698795181</v>
      </c>
      <c r="P14" s="582">
        <f>O14/$C$7</f>
        <v>15.807292494516325</v>
      </c>
      <c r="Q14" s="583">
        <f>O14/$C$8</f>
        <v>1.4685469480872477</v>
      </c>
      <c r="R14" s="584">
        <f>O14/$O$59</f>
        <v>3.518871261996076E-2</v>
      </c>
      <c r="S14" s="585"/>
      <c r="T14" s="586"/>
      <c r="U14" s="189"/>
      <c r="V14" s="189"/>
      <c r="W14" s="216"/>
      <c r="X14" s="559"/>
      <c r="Y14" s="559"/>
      <c r="Z14" s="557"/>
      <c r="AA14" s="557"/>
      <c r="AB14" s="557"/>
    </row>
    <row r="15" spans="1:28" ht="17" hidden="1" customHeight="1">
      <c r="A15" s="201" t="s">
        <v>187</v>
      </c>
      <c r="B15" s="189" t="s">
        <v>188</v>
      </c>
      <c r="C15" s="189"/>
      <c r="D15" s="578"/>
      <c r="E15" s="583">
        <f>Dwellings!C13</f>
        <v>83371.560914703718</v>
      </c>
      <c r="F15" s="583">
        <f>Dwellings!E13</f>
        <v>67727.890544395064</v>
      </c>
      <c r="G15" s="583">
        <f>Dwellings!G13</f>
        <v>84659.863180493834</v>
      </c>
      <c r="H15" s="583">
        <f>Dwellings!I13</f>
        <v>61838.508757925934</v>
      </c>
      <c r="I15" s="583">
        <f>Dwellings!K13</f>
        <v>59629.990588000008</v>
      </c>
      <c r="J15" s="583">
        <f>Dwellings!M13</f>
        <v>75825.790500790128</v>
      </c>
      <c r="K15" s="583">
        <f>Dwellings!O13</f>
        <v>18404.31808271605</v>
      </c>
      <c r="L15" s="583">
        <f>Dwellings!Q13</f>
        <v>18404.31808271605</v>
      </c>
      <c r="M15" s="583">
        <f>Dwellings!S13</f>
        <v>18772.404444370371</v>
      </c>
      <c r="N15" s="587"/>
      <c r="O15" s="581"/>
      <c r="P15" s="582">
        <f>O15/$C$7</f>
        <v>0</v>
      </c>
      <c r="Q15" s="583">
        <f>O15/$C$8</f>
        <v>0</v>
      </c>
      <c r="R15" s="584">
        <f>O15/$O$59</f>
        <v>0</v>
      </c>
      <c r="S15" s="187"/>
      <c r="T15" s="187"/>
      <c r="U15" s="202"/>
      <c r="V15" s="202"/>
      <c r="W15" s="216"/>
      <c r="X15" s="556"/>
      <c r="Y15" s="556"/>
      <c r="Z15" s="557"/>
      <c r="AA15" s="557"/>
      <c r="AB15" s="557"/>
    </row>
    <row r="16" spans="1:28" ht="17" hidden="1" customHeight="1">
      <c r="A16" s="201"/>
      <c r="B16" s="189"/>
      <c r="C16" s="189"/>
      <c r="D16" s="578"/>
      <c r="E16" s="583"/>
      <c r="F16" s="583"/>
      <c r="G16" s="583"/>
      <c r="H16" s="583"/>
      <c r="I16" s="583"/>
      <c r="J16" s="583"/>
      <c r="K16" s="583"/>
      <c r="L16" s="583"/>
      <c r="M16" s="583"/>
      <c r="N16" s="587"/>
      <c r="O16" s="581"/>
      <c r="P16" s="582"/>
      <c r="Q16" s="583"/>
      <c r="R16" s="588"/>
      <c r="S16" s="187"/>
      <c r="T16" s="191"/>
      <c r="U16" s="202"/>
      <c r="V16" s="202"/>
      <c r="W16" s="216"/>
      <c r="X16" s="559"/>
      <c r="Y16" s="559"/>
      <c r="Z16" s="557"/>
      <c r="AA16" s="557"/>
      <c r="AB16" s="557"/>
    </row>
    <row r="17" spans="1:28" ht="17" hidden="1" customHeight="1">
      <c r="A17" s="201" t="s">
        <v>189</v>
      </c>
      <c r="B17" s="189" t="s">
        <v>190</v>
      </c>
      <c r="C17" s="189"/>
      <c r="D17" s="578"/>
      <c r="E17" s="583">
        <f>Dwellings!C16</f>
        <v>0</v>
      </c>
      <c r="F17" s="583">
        <f>Dwellings!E16</f>
        <v>0</v>
      </c>
      <c r="G17" s="583">
        <f>Dwellings!G16</f>
        <v>0</v>
      </c>
      <c r="H17" s="583">
        <f>Dwellings!I16</f>
        <v>0</v>
      </c>
      <c r="I17" s="583">
        <f>Dwellings!K16</f>
        <v>0</v>
      </c>
      <c r="J17" s="583">
        <f>Dwellings!M16</f>
        <v>0</v>
      </c>
      <c r="K17" s="583">
        <f>Dwellings!O16</f>
        <v>0</v>
      </c>
      <c r="L17" s="583">
        <f>Dwellings!Q16</f>
        <v>0</v>
      </c>
      <c r="M17" s="583">
        <f>Dwellings!S16</f>
        <v>0</v>
      </c>
      <c r="N17" s="587"/>
      <c r="O17" s="581"/>
      <c r="P17" s="582">
        <f t="shared" ref="P17:P24" si="0">O17/$C$7</f>
        <v>0</v>
      </c>
      <c r="Q17" s="583">
        <f t="shared" ref="Q17:Q24" si="1">O17/$C$8</f>
        <v>0</v>
      </c>
      <c r="R17" s="584">
        <f>O17/$O$59</f>
        <v>0</v>
      </c>
      <c r="S17" s="187"/>
      <c r="T17" s="187"/>
      <c r="U17" s="202"/>
      <c r="V17" s="202"/>
      <c r="W17" s="216"/>
      <c r="X17" s="560"/>
      <c r="Y17" s="559"/>
      <c r="Z17" s="557"/>
      <c r="AA17" s="557"/>
      <c r="AB17" s="557"/>
    </row>
    <row r="18" spans="1:28" ht="17" hidden="1" customHeight="1">
      <c r="A18" s="201" t="s">
        <v>191</v>
      </c>
      <c r="B18" s="189" t="s">
        <v>192</v>
      </c>
      <c r="C18" s="189"/>
      <c r="D18" s="578"/>
      <c r="E18" s="583">
        <f>Dwellings!C17</f>
        <v>17896.583755555555</v>
      </c>
      <c r="F18" s="583">
        <f>Dwellings!E17</f>
        <v>14538.505125925925</v>
      </c>
      <c r="G18" s="583">
        <f>Dwellings!G17</f>
        <v>18173.131407407407</v>
      </c>
      <c r="H18" s="583">
        <f>Dwellings!I17</f>
        <v>13274.287288888889</v>
      </c>
      <c r="I18" s="583">
        <f>Dwellings!K17</f>
        <v>12800.205599999999</v>
      </c>
      <c r="J18" s="583">
        <f>Dwellings!M17</f>
        <v>16276.804651851851</v>
      </c>
      <c r="K18" s="583">
        <f>Dwellings!O17</f>
        <v>3950.6807407407409</v>
      </c>
      <c r="L18" s="583">
        <f>Dwellings!Q17</f>
        <v>3950.6807407407409</v>
      </c>
      <c r="M18" s="583">
        <f>Dwellings!S17</f>
        <v>4029.6943555555554</v>
      </c>
      <c r="N18" s="587"/>
      <c r="O18" s="581"/>
      <c r="P18" s="582">
        <f t="shared" si="0"/>
        <v>0</v>
      </c>
      <c r="Q18" s="583">
        <f t="shared" si="1"/>
        <v>0</v>
      </c>
      <c r="R18" s="584">
        <f>O18/$O$59</f>
        <v>0</v>
      </c>
      <c r="S18" s="187"/>
      <c r="T18" s="187"/>
      <c r="U18" s="202"/>
      <c r="V18" s="202"/>
      <c r="W18" s="216"/>
      <c r="X18" s="559"/>
      <c r="Y18" s="559"/>
      <c r="Z18" s="557"/>
      <c r="AA18" s="557"/>
      <c r="AB18" s="557"/>
    </row>
    <row r="19" spans="1:28" ht="17" hidden="1" customHeight="1">
      <c r="A19" s="201" t="s">
        <v>193</v>
      </c>
      <c r="B19" s="189" t="s">
        <v>2</v>
      </c>
      <c r="C19" s="189"/>
      <c r="D19" s="578"/>
      <c r="E19" s="583">
        <f>Dwellings!C18</f>
        <v>12561.340462962962</v>
      </c>
      <c r="F19" s="583">
        <f>Dwellings!E18</f>
        <v>10204.356049382715</v>
      </c>
      <c r="G19" s="583">
        <f>Dwellings!G18</f>
        <v>12755.445061728395</v>
      </c>
      <c r="H19" s="583">
        <f>Dwellings!I18</f>
        <v>9317.0207407407415</v>
      </c>
      <c r="I19" s="583">
        <f>Dwellings!K18</f>
        <v>8984.27</v>
      </c>
      <c r="J19" s="583">
        <f>Dwellings!M18</f>
        <v>11424.442098765432</v>
      </c>
      <c r="K19" s="583">
        <f>Dwellings!O18</f>
        <v>2772.9228395061727</v>
      </c>
      <c r="L19" s="583">
        <f>Dwellings!Q18</f>
        <v>2772.9228395061727</v>
      </c>
      <c r="M19" s="583">
        <f>Dwellings!S18</f>
        <v>2828.3812962962961</v>
      </c>
      <c r="N19" s="587"/>
      <c r="O19" s="581"/>
      <c r="P19" s="582">
        <f t="shared" si="0"/>
        <v>0</v>
      </c>
      <c r="Q19" s="583">
        <f t="shared" si="1"/>
        <v>0</v>
      </c>
      <c r="R19" s="584">
        <f t="shared" ref="R19:R41" si="2">O19/$O$59</f>
        <v>0</v>
      </c>
      <c r="S19" s="187"/>
      <c r="T19" s="187"/>
      <c r="U19" s="202"/>
      <c r="V19" s="202"/>
      <c r="W19" s="216"/>
      <c r="X19" s="556"/>
      <c r="Y19" s="556"/>
      <c r="Z19" s="557"/>
      <c r="AA19" s="557"/>
      <c r="AB19" s="557"/>
    </row>
    <row r="20" spans="1:28" ht="17" hidden="1" customHeight="1">
      <c r="A20" s="201" t="s">
        <v>195</v>
      </c>
      <c r="B20" s="189" t="s">
        <v>194</v>
      </c>
      <c r="C20" s="189"/>
      <c r="D20" s="578"/>
      <c r="E20" s="583">
        <f>Dwellings!C19</f>
        <v>118120.92111685187</v>
      </c>
      <c r="F20" s="583">
        <f>Dwellings!E19</f>
        <v>95956.951370864204</v>
      </c>
      <c r="G20" s="583">
        <f>Dwellings!G19</f>
        <v>119946.18921358026</v>
      </c>
      <c r="H20" s="583">
        <f>Dwellings!I19</f>
        <v>87612.868642962974</v>
      </c>
      <c r="I20" s="583">
        <f>Dwellings!K19</f>
        <v>84483.837620000006</v>
      </c>
      <c r="J20" s="583">
        <f>Dwellings!M19</f>
        <v>107430.0651217284</v>
      </c>
      <c r="K20" s="583">
        <f>Dwellings!O19</f>
        <v>26075.258524691362</v>
      </c>
      <c r="L20" s="583">
        <f>Dwellings!Q19</f>
        <v>26075.258524691362</v>
      </c>
      <c r="M20" s="583">
        <f>Dwellings!S19</f>
        <v>26596.763695185189</v>
      </c>
      <c r="N20" s="580"/>
      <c r="O20" s="581"/>
      <c r="P20" s="582">
        <f t="shared" si="0"/>
        <v>0</v>
      </c>
      <c r="Q20" s="583">
        <f t="shared" si="1"/>
        <v>0</v>
      </c>
      <c r="R20" s="584">
        <f t="shared" si="2"/>
        <v>0</v>
      </c>
      <c r="S20" s="187"/>
      <c r="T20" s="187"/>
      <c r="U20" s="202"/>
      <c r="V20" s="202"/>
      <c r="W20" s="216"/>
      <c r="X20" s="559"/>
      <c r="Y20" s="559"/>
      <c r="Z20" s="557"/>
      <c r="AA20" s="557"/>
      <c r="AB20" s="557"/>
    </row>
    <row r="21" spans="1:28" ht="17" hidden="1" customHeight="1">
      <c r="A21" s="201" t="s">
        <v>196</v>
      </c>
      <c r="B21" s="189" t="s">
        <v>197</v>
      </c>
      <c r="C21" s="189"/>
      <c r="D21" s="578"/>
      <c r="E21" s="583">
        <f>Dwellings!C20</f>
        <v>118042.00326540739</v>
      </c>
      <c r="F21" s="583">
        <f>Dwellings!E20</f>
        <v>95892.841504790107</v>
      </c>
      <c r="G21" s="583">
        <f>Dwellings!G20</f>
        <v>119866.05188098764</v>
      </c>
      <c r="H21" s="583">
        <f>Dwellings!I20</f>
        <v>87554.333547851842</v>
      </c>
      <c r="I21" s="583">
        <f>Dwellings!K20</f>
        <v>84427.393063999989</v>
      </c>
      <c r="J21" s="583">
        <f>Dwellings!M20</f>
        <v>107358.28994558024</v>
      </c>
      <c r="K21" s="583">
        <f>Dwellings!O20</f>
        <v>26057.837365432097</v>
      </c>
      <c r="L21" s="583">
        <f>Dwellings!Q20</f>
        <v>26057.837365432097</v>
      </c>
      <c r="M21" s="583">
        <f>Dwellings!S20</f>
        <v>26578.994112740736</v>
      </c>
      <c r="N21" s="580"/>
      <c r="O21" s="581"/>
      <c r="P21" s="582">
        <f t="shared" si="0"/>
        <v>0</v>
      </c>
      <c r="Q21" s="583">
        <f t="shared" si="1"/>
        <v>0</v>
      </c>
      <c r="R21" s="584">
        <f t="shared" si="2"/>
        <v>0</v>
      </c>
      <c r="S21" s="187"/>
      <c r="T21" s="187"/>
      <c r="U21" s="202"/>
      <c r="V21" s="202"/>
      <c r="W21" s="216"/>
      <c r="X21" s="560"/>
      <c r="Y21" s="559"/>
      <c r="Z21" s="557"/>
      <c r="AA21" s="557"/>
      <c r="AB21" s="557"/>
    </row>
    <row r="22" spans="1:28" ht="17" hidden="1" customHeight="1">
      <c r="A22" s="201" t="s">
        <v>198</v>
      </c>
      <c r="B22" s="189" t="s">
        <v>3</v>
      </c>
      <c r="C22" s="189"/>
      <c r="D22" s="578"/>
      <c r="E22" s="583">
        <f>Dwellings!C21</f>
        <v>80482.025490740736</v>
      </c>
      <c r="F22" s="583">
        <f>Dwellings!E21</f>
        <v>65380.541679012349</v>
      </c>
      <c r="G22" s="583">
        <f>Dwellings!G21</f>
        <v>81725.677098765431</v>
      </c>
      <c r="H22" s="583">
        <f>Dwellings!I21</f>
        <v>59695.277185185187</v>
      </c>
      <c r="I22" s="583">
        <f>Dwellings!K21</f>
        <v>57563.303</v>
      </c>
      <c r="J22" s="583">
        <f>Dwellings!M21</f>
        <v>73197.780358024698</v>
      </c>
      <c r="K22" s="583">
        <f>Dwellings!O21</f>
        <v>17766.451543209878</v>
      </c>
      <c r="L22" s="583">
        <f>Dwellings!Q21</f>
        <v>17766.451543209878</v>
      </c>
      <c r="M22" s="583">
        <f>Dwellings!S21</f>
        <v>18121.780574074073</v>
      </c>
      <c r="N22" s="580"/>
      <c r="O22" s="581"/>
      <c r="P22" s="582">
        <f t="shared" si="0"/>
        <v>0</v>
      </c>
      <c r="Q22" s="583">
        <f t="shared" si="1"/>
        <v>0</v>
      </c>
      <c r="R22" s="584">
        <f t="shared" si="2"/>
        <v>0</v>
      </c>
      <c r="S22" s="187"/>
      <c r="T22" s="187"/>
      <c r="U22" s="202"/>
      <c r="V22" s="202"/>
      <c r="W22" s="216"/>
      <c r="X22" s="559"/>
      <c r="Y22" s="559"/>
      <c r="Z22" s="557"/>
      <c r="AA22" s="557"/>
      <c r="AB22" s="557"/>
    </row>
    <row r="23" spans="1:28" ht="17" hidden="1" customHeight="1">
      <c r="A23" s="201" t="s">
        <v>199</v>
      </c>
      <c r="B23" s="189" t="s">
        <v>200</v>
      </c>
      <c r="C23" s="189"/>
      <c r="D23" s="578"/>
      <c r="E23" s="583">
        <f>Dwellings!C22</f>
        <v>25308.138566666668</v>
      </c>
      <c r="F23" s="583">
        <f>Dwellings!E22</f>
        <v>20559.370844444446</v>
      </c>
      <c r="G23" s="583">
        <f>Dwellings!G22</f>
        <v>25699.213555555558</v>
      </c>
      <c r="H23" s="583">
        <f>Dwellings!I22</f>
        <v>18771.599466666667</v>
      </c>
      <c r="I23" s="583">
        <f>Dwellings!K22</f>
        <v>18101.1852</v>
      </c>
      <c r="J23" s="583">
        <f>Dwellings!M22</f>
        <v>23017.556488888891</v>
      </c>
      <c r="K23" s="583">
        <f>Dwellings!O22</f>
        <v>5586.7855555555561</v>
      </c>
      <c r="L23" s="583">
        <f>Dwellings!Q22</f>
        <v>5586.7855555555561</v>
      </c>
      <c r="M23" s="583">
        <f>Dwellings!S22</f>
        <v>5698.5212666666666</v>
      </c>
      <c r="N23" s="580"/>
      <c r="O23" s="581"/>
      <c r="P23" s="582">
        <f t="shared" si="0"/>
        <v>0</v>
      </c>
      <c r="Q23" s="583">
        <f t="shared" si="1"/>
        <v>0</v>
      </c>
      <c r="R23" s="584">
        <f t="shared" si="2"/>
        <v>0</v>
      </c>
      <c r="S23" s="187"/>
      <c r="T23" s="187"/>
      <c r="U23" s="202"/>
      <c r="V23" s="202"/>
      <c r="W23" s="216"/>
      <c r="X23" s="589"/>
      <c r="Y23" s="589"/>
      <c r="Z23" s="215"/>
      <c r="AA23" s="215"/>
      <c r="AB23" s="215"/>
    </row>
    <row r="24" spans="1:28" ht="17" hidden="1" customHeight="1">
      <c r="A24" s="201" t="s">
        <v>201</v>
      </c>
      <c r="B24" s="189" t="s">
        <v>202</v>
      </c>
      <c r="C24" s="189"/>
      <c r="D24" s="578"/>
      <c r="E24" s="583">
        <f>Dwellings!C23</f>
        <v>14393.570268518519</v>
      </c>
      <c r="F24" s="583">
        <f>Dwellings!E23</f>
        <v>11692.789975308642</v>
      </c>
      <c r="G24" s="583">
        <f>Dwellings!G23</f>
        <v>14615.987469135802</v>
      </c>
      <c r="H24" s="583">
        <f>Dwellings!I23</f>
        <v>10676.025629629628</v>
      </c>
      <c r="I24" s="583">
        <f>Dwellings!K23</f>
        <v>10294.739</v>
      </c>
      <c r="J24" s="583">
        <f>Dwellings!M23</f>
        <v>13090.840950617283</v>
      </c>
      <c r="K24" s="583">
        <f>Dwellings!O23</f>
        <v>3177.3885802469135</v>
      </c>
      <c r="L24" s="583">
        <f>Dwellings!Q23</f>
        <v>3177.3885802469135</v>
      </c>
      <c r="M24" s="583">
        <f>Dwellings!S23</f>
        <v>3240.9363518518517</v>
      </c>
      <c r="N24" s="580"/>
      <c r="O24" s="581"/>
      <c r="P24" s="582">
        <f t="shared" si="0"/>
        <v>0</v>
      </c>
      <c r="Q24" s="583">
        <f t="shared" si="1"/>
        <v>0</v>
      </c>
      <c r="R24" s="584">
        <f t="shared" si="2"/>
        <v>0</v>
      </c>
      <c r="S24" s="187"/>
      <c r="T24" s="187"/>
      <c r="U24" s="202"/>
      <c r="V24" s="202"/>
      <c r="W24" s="216"/>
      <c r="X24" s="589"/>
      <c r="Y24" s="589"/>
      <c r="Z24" s="215"/>
      <c r="AA24" s="215"/>
      <c r="AB24" s="215"/>
    </row>
    <row r="25" spans="1:28" ht="17" hidden="1" customHeight="1">
      <c r="A25" s="201"/>
      <c r="B25" s="189"/>
      <c r="C25" s="189"/>
      <c r="D25" s="578"/>
      <c r="E25" s="583"/>
      <c r="F25" s="583"/>
      <c r="G25" s="583"/>
      <c r="H25" s="583"/>
      <c r="I25" s="583"/>
      <c r="J25" s="583"/>
      <c r="K25" s="583"/>
      <c r="L25" s="583"/>
      <c r="M25" s="583"/>
      <c r="N25" s="580"/>
      <c r="O25" s="581"/>
      <c r="P25" s="582"/>
      <c r="Q25" s="583"/>
      <c r="R25" s="584"/>
      <c r="S25" s="187"/>
      <c r="T25" s="187"/>
      <c r="U25" s="202"/>
      <c r="V25" s="202"/>
      <c r="W25" s="216"/>
      <c r="X25" s="589"/>
      <c r="Y25" s="589"/>
      <c r="Z25" s="215"/>
      <c r="AA25" s="215"/>
      <c r="AB25" s="215"/>
    </row>
    <row r="26" spans="1:28" ht="17" hidden="1" customHeight="1">
      <c r="A26" s="201" t="s">
        <v>203</v>
      </c>
      <c r="B26" s="189" t="s">
        <v>5</v>
      </c>
      <c r="C26" s="189"/>
      <c r="D26" s="578"/>
      <c r="E26" s="583">
        <f>Dwellings!C26</f>
        <v>14270.111053657405</v>
      </c>
      <c r="F26" s="583">
        <f>Dwellings!E26</f>
        <v>11592.496396790122</v>
      </c>
      <c r="G26" s="583">
        <f>Dwellings!G26</f>
        <v>14490.620495987652</v>
      </c>
      <c r="H26" s="583">
        <f>Dwellings!I26</f>
        <v>10584.45323185185</v>
      </c>
      <c r="I26" s="583">
        <f>Dwellings!K26</f>
        <v>10206.437044999999</v>
      </c>
      <c r="J26" s="583">
        <f>Dwellings!M26</f>
        <v>12978.555748580246</v>
      </c>
      <c r="K26" s="583">
        <f>Dwellings!O26</f>
        <v>3150.1348904320985</v>
      </c>
      <c r="L26" s="583">
        <f>Dwellings!Q26</f>
        <v>3150.1348904320985</v>
      </c>
      <c r="M26" s="583">
        <f>Dwellings!S26</f>
        <v>3213.1375882407406</v>
      </c>
      <c r="N26" s="580"/>
      <c r="O26" s="581"/>
      <c r="P26" s="582">
        <f t="shared" ref="P26:P28" si="3">O26/$C$7</f>
        <v>0</v>
      </c>
      <c r="Q26" s="583">
        <f t="shared" ref="Q26:Q28" si="4">O26/$C$8</f>
        <v>0</v>
      </c>
      <c r="R26" s="584">
        <f t="shared" si="2"/>
        <v>0</v>
      </c>
      <c r="S26" s="187"/>
      <c r="T26" s="187"/>
      <c r="U26" s="202"/>
      <c r="V26" s="202"/>
      <c r="W26" s="216"/>
      <c r="X26" s="589"/>
      <c r="Y26" s="589"/>
      <c r="Z26" s="557"/>
      <c r="AA26" s="557"/>
      <c r="AB26" s="557"/>
    </row>
    <row r="27" spans="1:28" ht="17" hidden="1" customHeight="1">
      <c r="A27" s="201" t="s">
        <v>204</v>
      </c>
      <c r="B27" s="189" t="s">
        <v>205</v>
      </c>
      <c r="C27" s="189"/>
      <c r="D27" s="578"/>
      <c r="E27" s="583">
        <f>Dwellings!C27</f>
        <v>18277.566486666667</v>
      </c>
      <c r="F27" s="583">
        <f>Dwellings!E27</f>
        <v>14848.001031111113</v>
      </c>
      <c r="G27" s="583">
        <f>Dwellings!G27</f>
        <v>18560.001288888889</v>
      </c>
      <c r="H27" s="583">
        <f>Dwellings!I27</f>
        <v>13556.870506666668</v>
      </c>
      <c r="I27" s="583">
        <f>Dwellings!K27</f>
        <v>13072.69656</v>
      </c>
      <c r="J27" s="583">
        <f>Dwellings!M27</f>
        <v>16623.305502222222</v>
      </c>
      <c r="K27" s="583">
        <f>Dwellings!O27</f>
        <v>4034.7828888888889</v>
      </c>
      <c r="L27" s="583">
        <f>Dwellings!Q27</f>
        <v>4034.7828888888889</v>
      </c>
      <c r="M27" s="583">
        <f>Dwellings!S27</f>
        <v>4115.4785466666672</v>
      </c>
      <c r="N27" s="580"/>
      <c r="O27" s="581"/>
      <c r="P27" s="582">
        <f t="shared" si="3"/>
        <v>0</v>
      </c>
      <c r="Q27" s="583">
        <f t="shared" si="4"/>
        <v>0</v>
      </c>
      <c r="R27" s="584">
        <f t="shared" si="2"/>
        <v>0</v>
      </c>
      <c r="S27" s="187"/>
      <c r="T27" s="187"/>
      <c r="U27" s="202"/>
      <c r="V27" s="202"/>
      <c r="W27" s="216"/>
      <c r="X27" s="589"/>
      <c r="Y27" s="589"/>
      <c r="Z27" s="557"/>
      <c r="AA27" s="557"/>
      <c r="AB27" s="557"/>
    </row>
    <row r="28" spans="1:28" ht="17" hidden="1" customHeight="1">
      <c r="A28" s="201" t="s">
        <v>206</v>
      </c>
      <c r="B28" s="189" t="s">
        <v>6</v>
      </c>
      <c r="C28" s="189"/>
      <c r="D28" s="578"/>
      <c r="E28" s="583">
        <f>Dwellings!C28</f>
        <v>13787.412870000002</v>
      </c>
      <c r="F28" s="583">
        <f>Dwellings!E28</f>
        <v>11200.370720000001</v>
      </c>
      <c r="G28" s="583">
        <f>Dwellings!G28</f>
        <v>14000.463400000002</v>
      </c>
      <c r="H28" s="583">
        <f>Dwellings!I28</f>
        <v>10226.425440000001</v>
      </c>
      <c r="I28" s="583">
        <f>Dwellings!K28</f>
        <v>9861.1959600000009</v>
      </c>
      <c r="J28" s="583">
        <f>Dwellings!M28</f>
        <v>12539.545480000002</v>
      </c>
      <c r="K28" s="583">
        <f>Dwellings!O28</f>
        <v>3043.5790000000006</v>
      </c>
      <c r="L28" s="583">
        <f>Dwellings!Q28</f>
        <v>3043.5790000000006</v>
      </c>
      <c r="M28" s="583">
        <f>Dwellings!S28</f>
        <v>3104.4505800000006</v>
      </c>
      <c r="N28" s="580"/>
      <c r="O28" s="581"/>
      <c r="P28" s="582">
        <f t="shared" si="3"/>
        <v>0</v>
      </c>
      <c r="Q28" s="583">
        <f t="shared" si="4"/>
        <v>0</v>
      </c>
      <c r="R28" s="584">
        <f t="shared" si="2"/>
        <v>0</v>
      </c>
      <c r="S28" s="187"/>
      <c r="T28" s="187"/>
      <c r="U28" s="202"/>
      <c r="V28" s="202"/>
      <c r="W28" s="216"/>
      <c r="X28" s="590"/>
      <c r="Y28" s="590"/>
      <c r="Z28" s="557"/>
      <c r="AA28" s="557"/>
      <c r="AB28" s="557"/>
    </row>
    <row r="29" spans="1:28" ht="17" hidden="1" customHeight="1">
      <c r="A29" s="201"/>
      <c r="B29" s="189"/>
      <c r="C29" s="189"/>
      <c r="D29" s="578"/>
      <c r="E29" s="583"/>
      <c r="F29" s="583"/>
      <c r="G29" s="583"/>
      <c r="H29" s="583"/>
      <c r="I29" s="583"/>
      <c r="J29" s="583"/>
      <c r="K29" s="583"/>
      <c r="L29" s="583"/>
      <c r="M29" s="583"/>
      <c r="N29" s="580"/>
      <c r="O29" s="581"/>
      <c r="P29" s="582"/>
      <c r="Q29" s="583"/>
      <c r="R29" s="584"/>
      <c r="S29" s="187"/>
      <c r="T29" s="187"/>
      <c r="U29" s="202"/>
      <c r="V29" s="202"/>
      <c r="W29" s="216"/>
      <c r="X29" s="560"/>
      <c r="Y29" s="559"/>
      <c r="Z29" s="557"/>
      <c r="AA29" s="557"/>
      <c r="AB29" s="557"/>
    </row>
    <row r="30" spans="1:28" ht="17" hidden="1" customHeight="1">
      <c r="A30" s="201">
        <v>4</v>
      </c>
      <c r="B30" s="189" t="s">
        <v>207</v>
      </c>
      <c r="C30" s="189"/>
      <c r="D30" s="578"/>
      <c r="E30" s="583">
        <f>Dwellings!C30</f>
        <v>25000</v>
      </c>
      <c r="F30" s="583">
        <f>Dwellings!E30</f>
        <v>25000</v>
      </c>
      <c r="G30" s="583">
        <f>Dwellings!G30</f>
        <v>25000</v>
      </c>
      <c r="H30" s="583">
        <f>Dwellings!I30</f>
        <v>20000</v>
      </c>
      <c r="I30" s="583">
        <f>Dwellings!K30</f>
        <v>21000</v>
      </c>
      <c r="J30" s="583">
        <f>Dwellings!M30</f>
        <v>20000</v>
      </c>
      <c r="K30" s="583">
        <f>Dwellings!O30</f>
        <v>10000</v>
      </c>
      <c r="L30" s="583">
        <f>Dwellings!Q30</f>
        <v>10000</v>
      </c>
      <c r="M30" s="583">
        <f>Dwellings!S30</f>
        <v>10000</v>
      </c>
      <c r="N30" s="580"/>
      <c r="O30" s="581"/>
      <c r="P30" s="582">
        <f>O30/$C$7</f>
        <v>0</v>
      </c>
      <c r="Q30" s="583">
        <f>O30/$C$8</f>
        <v>0</v>
      </c>
      <c r="R30" s="584">
        <f t="shared" si="2"/>
        <v>0</v>
      </c>
      <c r="S30" s="187"/>
      <c r="T30" s="187"/>
      <c r="U30" s="202"/>
      <c r="V30" s="202"/>
      <c r="W30" s="216"/>
      <c r="X30" s="589"/>
      <c r="Y30" s="589"/>
      <c r="Z30" s="557"/>
      <c r="AA30" s="557"/>
      <c r="AB30" s="557"/>
    </row>
    <row r="31" spans="1:28" ht="17" hidden="1" customHeight="1">
      <c r="A31" s="201"/>
      <c r="B31" s="189"/>
      <c r="C31" s="189"/>
      <c r="D31" s="578"/>
      <c r="E31" s="583"/>
      <c r="F31" s="583"/>
      <c r="G31" s="583"/>
      <c r="H31" s="583"/>
      <c r="I31" s="583"/>
      <c r="J31" s="583"/>
      <c r="K31" s="583"/>
      <c r="L31" s="583"/>
      <c r="M31" s="583"/>
      <c r="N31" s="580"/>
      <c r="O31" s="581"/>
      <c r="P31" s="582"/>
      <c r="Q31" s="583"/>
      <c r="R31" s="584"/>
      <c r="S31" s="187"/>
      <c r="T31" s="187"/>
      <c r="U31" s="202"/>
      <c r="V31" s="202"/>
      <c r="W31" s="216"/>
      <c r="X31" s="589"/>
      <c r="Y31" s="589"/>
      <c r="Z31" s="557"/>
      <c r="AA31" s="557"/>
      <c r="AB31" s="557"/>
    </row>
    <row r="32" spans="1:28" ht="17" hidden="1" customHeight="1">
      <c r="A32" s="201" t="s">
        <v>208</v>
      </c>
      <c r="B32" s="189" t="s">
        <v>209</v>
      </c>
      <c r="C32" s="189"/>
      <c r="D32" s="578"/>
      <c r="E32" s="583">
        <f>Dwellings!C32</f>
        <v>18175.925925925927</v>
      </c>
      <c r="F32" s="583">
        <f>Dwellings!E32</f>
        <v>14765.432098765432</v>
      </c>
      <c r="G32" s="583">
        <f>Dwellings!G32</f>
        <v>18456.790123456791</v>
      </c>
      <c r="H32" s="583">
        <f>Dwellings!I32</f>
        <v>13481.481481481482</v>
      </c>
      <c r="I32" s="583">
        <f>Dwellings!K32</f>
        <v>13000</v>
      </c>
      <c r="J32" s="583">
        <f>Dwellings!M32</f>
        <v>16530.864197530864</v>
      </c>
      <c r="K32" s="583">
        <f>Dwellings!O32</f>
        <v>4012.3456790123455</v>
      </c>
      <c r="L32" s="583">
        <f>Dwellings!Q32</f>
        <v>4012.3456790123455</v>
      </c>
      <c r="M32" s="583">
        <f>Dwellings!S32</f>
        <v>4092.5925925925926</v>
      </c>
      <c r="N32" s="580"/>
      <c r="O32" s="581"/>
      <c r="P32" s="582">
        <f t="shared" ref="P32:P36" si="5">O32/$C$7</f>
        <v>0</v>
      </c>
      <c r="Q32" s="583">
        <f t="shared" ref="Q32:Q36" si="6">O32/$C$8</f>
        <v>0</v>
      </c>
      <c r="R32" s="584">
        <f t="shared" si="2"/>
        <v>0</v>
      </c>
      <c r="S32" s="187"/>
      <c r="T32" s="187"/>
      <c r="U32" s="202"/>
      <c r="V32" s="202"/>
      <c r="W32" s="591"/>
      <c r="X32" s="590"/>
      <c r="Y32" s="590"/>
      <c r="Z32" s="557"/>
      <c r="AA32" s="557"/>
      <c r="AB32" s="557"/>
    </row>
    <row r="33" spans="1:28" ht="17" hidden="1" customHeight="1">
      <c r="A33" s="201" t="s">
        <v>210</v>
      </c>
      <c r="B33" s="189" t="s">
        <v>211</v>
      </c>
      <c r="C33" s="189"/>
      <c r="D33" s="578"/>
      <c r="E33" s="583">
        <f>Dwellings!C35</f>
        <v>36305.413200000003</v>
      </c>
      <c r="F33" s="583">
        <f>Dwellings!E35</f>
        <v>29493.139200000001</v>
      </c>
      <c r="G33" s="583">
        <f>Dwellings!G35</f>
        <v>36866.423999999999</v>
      </c>
      <c r="H33" s="583">
        <f>Dwellings!I35</f>
        <v>26928.518400000001</v>
      </c>
      <c r="I33" s="583">
        <f>Dwellings!K35</f>
        <v>25966.785600000003</v>
      </c>
      <c r="J33" s="583">
        <f>Dwellings!M35</f>
        <v>33019.4928</v>
      </c>
      <c r="K33" s="583">
        <f>Dwellings!O35</f>
        <v>8014.4400000000005</v>
      </c>
      <c r="L33" s="583">
        <f>Dwellings!Q35</f>
        <v>8014.4400000000005</v>
      </c>
      <c r="M33" s="583">
        <f>Dwellings!S35</f>
        <v>8174.7288000000008</v>
      </c>
      <c r="N33" s="580"/>
      <c r="O33" s="581"/>
      <c r="P33" s="582">
        <f t="shared" si="5"/>
        <v>0</v>
      </c>
      <c r="Q33" s="583">
        <f t="shared" si="6"/>
        <v>0</v>
      </c>
      <c r="R33" s="584">
        <f t="shared" si="2"/>
        <v>0</v>
      </c>
      <c r="S33" s="187"/>
      <c r="T33" s="187"/>
      <c r="U33" s="202"/>
      <c r="V33" s="202"/>
      <c r="W33" s="213"/>
      <c r="X33" s="549"/>
      <c r="Y33" s="189"/>
      <c r="Z33" s="189"/>
      <c r="AA33" s="189"/>
      <c r="AB33" s="189"/>
    </row>
    <row r="34" spans="1:28" ht="17" hidden="1" customHeight="1">
      <c r="A34" s="201" t="s">
        <v>212</v>
      </c>
      <c r="B34" s="189" t="s">
        <v>213</v>
      </c>
      <c r="C34" s="189"/>
      <c r="D34" s="578"/>
      <c r="E34" s="583">
        <f>Dwellings!C36</f>
        <v>51432.668699999987</v>
      </c>
      <c r="F34" s="583">
        <f>Dwellings!E36</f>
        <v>41781.947199999995</v>
      </c>
      <c r="G34" s="583">
        <f>Dwellings!G36</f>
        <v>52227.433999999994</v>
      </c>
      <c r="H34" s="583">
        <f>Dwellings!I36</f>
        <v>38148.734399999994</v>
      </c>
      <c r="I34" s="583">
        <f>Dwellings!K36</f>
        <v>36786.279599999994</v>
      </c>
      <c r="J34" s="583">
        <f>Dwellings!M36</f>
        <v>46777.614799999988</v>
      </c>
      <c r="K34" s="583">
        <f>Dwellings!O36</f>
        <v>11353.789999999997</v>
      </c>
      <c r="L34" s="583">
        <f>Dwellings!Q36</f>
        <v>11353.789999999997</v>
      </c>
      <c r="M34" s="583">
        <f>Dwellings!S36</f>
        <v>11580.865799999998</v>
      </c>
      <c r="N34" s="580"/>
      <c r="O34" s="581"/>
      <c r="P34" s="582">
        <f t="shared" si="5"/>
        <v>0</v>
      </c>
      <c r="Q34" s="583">
        <f t="shared" si="6"/>
        <v>0</v>
      </c>
      <c r="R34" s="584">
        <f t="shared" si="2"/>
        <v>0</v>
      </c>
      <c r="S34" s="187"/>
      <c r="T34" s="187"/>
      <c r="U34" s="202"/>
      <c r="V34" s="202"/>
      <c r="W34" s="213"/>
      <c r="X34" s="549"/>
      <c r="Y34" s="189"/>
      <c r="Z34" s="189"/>
      <c r="AA34" s="189"/>
      <c r="AB34" s="189"/>
    </row>
    <row r="35" spans="1:28" ht="17" hidden="1" customHeight="1">
      <c r="A35" s="201" t="s">
        <v>214</v>
      </c>
      <c r="B35" s="189" t="s">
        <v>331</v>
      </c>
      <c r="C35" s="189"/>
      <c r="D35" s="578"/>
      <c r="E35" s="583">
        <f>Dwellings!C37</f>
        <v>0</v>
      </c>
      <c r="F35" s="583">
        <f>Dwellings!E37</f>
        <v>0</v>
      </c>
      <c r="G35" s="583">
        <f>Dwellings!G37</f>
        <v>0</v>
      </c>
      <c r="H35" s="583">
        <f>Dwellings!I37</f>
        <v>0</v>
      </c>
      <c r="I35" s="583">
        <f>Dwellings!K37</f>
        <v>0</v>
      </c>
      <c r="J35" s="583">
        <f>Dwellings!M37</f>
        <v>0</v>
      </c>
      <c r="K35" s="583">
        <f>Dwellings!O37</f>
        <v>0</v>
      </c>
      <c r="L35" s="583">
        <f>Dwellings!Q37</f>
        <v>0</v>
      </c>
      <c r="M35" s="583">
        <f>Dwellings!S37</f>
        <v>0</v>
      </c>
      <c r="N35" s="580"/>
      <c r="O35" s="581"/>
      <c r="P35" s="582">
        <f t="shared" si="5"/>
        <v>0</v>
      </c>
      <c r="Q35" s="583">
        <f t="shared" si="6"/>
        <v>0</v>
      </c>
      <c r="R35" s="584">
        <f t="shared" si="2"/>
        <v>0</v>
      </c>
      <c r="S35" s="592"/>
      <c r="T35" s="592"/>
      <c r="U35" s="593"/>
      <c r="V35" s="593"/>
      <c r="W35" s="221"/>
      <c r="X35" s="549"/>
      <c r="Y35" s="189"/>
      <c r="Z35" s="189"/>
      <c r="AA35" s="189"/>
      <c r="AB35" s="189"/>
    </row>
    <row r="36" spans="1:28" ht="17" hidden="1" customHeight="1">
      <c r="A36" s="201" t="s">
        <v>257</v>
      </c>
      <c r="B36" s="189" t="s">
        <v>258</v>
      </c>
      <c r="C36" s="189"/>
      <c r="D36" s="578"/>
      <c r="E36" s="583">
        <f>Dwellings!C38</f>
        <v>4386.9040949999999</v>
      </c>
      <c r="F36" s="583">
        <f>Dwellings!E38</f>
        <v>3563.75432</v>
      </c>
      <c r="G36" s="583">
        <f>Dwellings!G38</f>
        <v>4454.6929</v>
      </c>
      <c r="H36" s="583">
        <f>Dwellings!I38</f>
        <v>3253.8626400000003</v>
      </c>
      <c r="I36" s="583">
        <f>Dwellings!K38</f>
        <v>3137.65326</v>
      </c>
      <c r="J36" s="583">
        <f>Dwellings!M38</f>
        <v>3989.85538</v>
      </c>
      <c r="K36" s="583">
        <f>Dwellings!O38</f>
        <v>968.41150000000005</v>
      </c>
      <c r="L36" s="583">
        <f>Dwellings!Q38</f>
        <v>968.41150000000005</v>
      </c>
      <c r="M36" s="583">
        <f>Dwellings!S38</f>
        <v>987.77972999999997</v>
      </c>
      <c r="N36" s="580"/>
      <c r="O36" s="581"/>
      <c r="P36" s="582">
        <f t="shared" si="5"/>
        <v>0</v>
      </c>
      <c r="Q36" s="583">
        <f t="shared" si="6"/>
        <v>0</v>
      </c>
      <c r="R36" s="584">
        <f t="shared" si="2"/>
        <v>0</v>
      </c>
      <c r="S36" s="592"/>
      <c r="T36" s="592"/>
      <c r="U36" s="593"/>
      <c r="V36" s="593"/>
      <c r="W36" s="221"/>
      <c r="X36" s="549"/>
      <c r="Y36" s="189"/>
      <c r="Z36" s="189"/>
      <c r="AA36" s="189"/>
      <c r="AB36" s="189"/>
    </row>
    <row r="37" spans="1:28" ht="17" customHeight="1">
      <c r="A37" s="201"/>
      <c r="B37" s="189"/>
      <c r="C37" s="189"/>
      <c r="D37" s="578"/>
      <c r="E37" s="579"/>
      <c r="F37" s="594"/>
      <c r="G37" s="594"/>
      <c r="H37" s="595"/>
      <c r="I37" s="596"/>
      <c r="J37" s="596"/>
      <c r="K37" s="596"/>
      <c r="L37" s="596"/>
      <c r="M37" s="596"/>
      <c r="N37" s="580"/>
      <c r="O37" s="581"/>
      <c r="P37" s="582"/>
      <c r="Q37" s="583"/>
      <c r="R37" s="584"/>
      <c r="S37" s="187"/>
      <c r="T37" s="187"/>
      <c r="U37" s="202"/>
      <c r="V37" s="202"/>
      <c r="W37" s="213"/>
      <c r="X37" s="549"/>
      <c r="Y37" s="189"/>
      <c r="Z37" s="189"/>
      <c r="AA37" s="189"/>
      <c r="AB37" s="189"/>
    </row>
    <row r="38" spans="1:28" ht="17" customHeight="1">
      <c r="A38" s="201" t="s">
        <v>215</v>
      </c>
      <c r="B38" s="189" t="s">
        <v>216</v>
      </c>
      <c r="C38" s="189"/>
      <c r="D38" s="578"/>
      <c r="E38" s="579"/>
      <c r="F38" s="595"/>
      <c r="G38" s="595"/>
      <c r="H38" s="595"/>
      <c r="I38" s="595"/>
      <c r="J38" s="595"/>
      <c r="K38" s="595"/>
      <c r="L38" s="595"/>
      <c r="M38" s="595"/>
      <c r="N38" s="580">
        <f>'Sum External Works'!G41</f>
        <v>569579.61983969784</v>
      </c>
      <c r="O38" s="581">
        <f t="shared" ref="O38:O41" si="7">SUM(E38:N38)</f>
        <v>569579.61983969784</v>
      </c>
      <c r="P38" s="582">
        <f t="shared" ref="P38:P41" si="8">O38/$C$7</f>
        <v>214.69265730859323</v>
      </c>
      <c r="Q38" s="583">
        <f t="shared" ref="Q38:Q41" si="9">O38/$C$8</f>
        <v>19.945619831900451</v>
      </c>
      <c r="R38" s="584">
        <f t="shared" si="2"/>
        <v>0.47792866629554748</v>
      </c>
      <c r="S38" s="187"/>
      <c r="T38" s="187"/>
      <c r="U38" s="202"/>
      <c r="V38" s="202"/>
      <c r="W38" s="214"/>
      <c r="X38" s="549"/>
      <c r="Y38" s="189"/>
      <c r="Z38" s="189"/>
      <c r="AA38" s="189"/>
      <c r="AB38" s="189"/>
    </row>
    <row r="39" spans="1:28" ht="17" customHeight="1">
      <c r="A39" s="201" t="s">
        <v>217</v>
      </c>
      <c r="B39" s="189" t="s">
        <v>218</v>
      </c>
      <c r="C39" s="189"/>
      <c r="D39" s="578"/>
      <c r="E39" s="579"/>
      <c r="F39" s="595"/>
      <c r="G39" s="595"/>
      <c r="H39" s="595"/>
      <c r="I39" s="595"/>
      <c r="J39" s="595"/>
      <c r="K39" s="595"/>
      <c r="L39" s="595"/>
      <c r="M39" s="595"/>
      <c r="N39" s="580">
        <f>Drainage!F39</f>
        <v>202144.01622620161</v>
      </c>
      <c r="O39" s="581">
        <f t="shared" si="7"/>
        <v>202144.01622620161</v>
      </c>
      <c r="P39" s="582">
        <f t="shared" si="8"/>
        <v>76.194502912250883</v>
      </c>
      <c r="Q39" s="583">
        <f t="shared" si="9"/>
        <v>7.0787078022139651</v>
      </c>
      <c r="R39" s="584">
        <f t="shared" si="2"/>
        <v>0.16961705915988359</v>
      </c>
      <c r="S39" s="187"/>
      <c r="T39" s="187"/>
      <c r="U39" s="202"/>
      <c r="V39" s="202"/>
      <c r="W39" s="213"/>
      <c r="X39" s="212"/>
      <c r="Y39" s="189"/>
      <c r="Z39" s="189"/>
      <c r="AA39" s="189"/>
      <c r="AB39" s="189"/>
    </row>
    <row r="40" spans="1:28" ht="17" customHeight="1">
      <c r="A40" s="201" t="s">
        <v>219</v>
      </c>
      <c r="B40" s="189" t="s">
        <v>220</v>
      </c>
      <c r="C40" s="189"/>
      <c r="D40" s="578"/>
      <c r="E40" s="579"/>
      <c r="F40" s="595"/>
      <c r="G40" s="595"/>
      <c r="H40" s="595"/>
      <c r="I40" s="595"/>
      <c r="J40" s="595"/>
      <c r="K40" s="595"/>
      <c r="L40" s="595"/>
      <c r="M40" s="595"/>
      <c r="N40" s="580">
        <f>'Services '!F38</f>
        <v>171596.73883383686</v>
      </c>
      <c r="O40" s="581">
        <f t="shared" si="7"/>
        <v>171596.73883383686</v>
      </c>
      <c r="P40" s="582">
        <f t="shared" si="8"/>
        <v>64.680263412678798</v>
      </c>
      <c r="Q40" s="583">
        <f t="shared" si="9"/>
        <v>6.008998914211281</v>
      </c>
      <c r="R40" s="584">
        <f t="shared" si="2"/>
        <v>0.14398513864418491</v>
      </c>
      <c r="S40" s="187"/>
      <c r="T40" s="187"/>
      <c r="U40" s="202"/>
      <c r="V40" s="202"/>
      <c r="W40" s="189"/>
      <c r="X40" s="190"/>
      <c r="Y40" s="189"/>
      <c r="Z40" s="189"/>
      <c r="AA40" s="189"/>
      <c r="AB40" s="189"/>
    </row>
    <row r="41" spans="1:28" ht="17" hidden="1" customHeight="1">
      <c r="A41" s="201" t="s">
        <v>221</v>
      </c>
      <c r="B41" s="189" t="s">
        <v>371</v>
      </c>
      <c r="C41" s="189"/>
      <c r="D41" s="578"/>
      <c r="E41" s="579"/>
      <c r="F41" s="579"/>
      <c r="G41" s="597"/>
      <c r="H41" s="595"/>
      <c r="I41" s="579"/>
      <c r="J41" s="579"/>
      <c r="K41" s="579"/>
      <c r="L41" s="596"/>
      <c r="M41" s="596"/>
      <c r="N41" s="580"/>
      <c r="O41" s="581">
        <f t="shared" si="7"/>
        <v>0</v>
      </c>
      <c r="P41" s="582">
        <f t="shared" si="8"/>
        <v>0</v>
      </c>
      <c r="Q41" s="583">
        <f t="shared" si="9"/>
        <v>0</v>
      </c>
      <c r="R41" s="584">
        <f t="shared" si="2"/>
        <v>0</v>
      </c>
      <c r="S41" s="187"/>
      <c r="T41" s="187"/>
      <c r="U41" s="202"/>
      <c r="V41" s="202"/>
      <c r="W41" s="189"/>
      <c r="X41" s="190"/>
      <c r="Y41" s="189"/>
      <c r="Z41" s="189"/>
      <c r="AA41" s="189"/>
      <c r="AB41" s="189"/>
    </row>
    <row r="42" spans="1:28" ht="17" customHeight="1">
      <c r="A42" s="201"/>
      <c r="B42" s="189"/>
      <c r="C42" s="189"/>
      <c r="D42" s="578"/>
      <c r="E42" s="579"/>
      <c r="F42" s="594"/>
      <c r="G42" s="594"/>
      <c r="H42" s="595"/>
      <c r="I42" s="596"/>
      <c r="J42" s="596"/>
      <c r="K42" s="596"/>
      <c r="L42" s="596"/>
      <c r="M42" s="596"/>
      <c r="N42" s="580"/>
      <c r="O42" s="581"/>
      <c r="P42" s="582"/>
      <c r="Q42" s="583"/>
      <c r="R42" s="584"/>
      <c r="S42" s="211"/>
      <c r="T42" s="187"/>
      <c r="U42" s="189"/>
      <c r="V42" s="189"/>
      <c r="W42" s="189"/>
      <c r="X42" s="190"/>
      <c r="Y42" s="189"/>
      <c r="Z42" s="189"/>
      <c r="AA42" s="189"/>
      <c r="AB42" s="189"/>
    </row>
    <row r="43" spans="1:28" ht="17" customHeight="1">
      <c r="A43" s="201" t="s">
        <v>221</v>
      </c>
      <c r="B43" s="189" t="s">
        <v>222</v>
      </c>
      <c r="C43" s="189"/>
      <c r="D43" s="578"/>
      <c r="E43" s="579"/>
      <c r="F43" s="579"/>
      <c r="G43" s="594"/>
      <c r="H43" s="595"/>
      <c r="I43" s="596"/>
      <c r="J43" s="596"/>
      <c r="K43" s="596"/>
      <c r="L43" s="596"/>
      <c r="M43" s="596"/>
      <c r="N43" s="580" t="s">
        <v>366</v>
      </c>
      <c r="O43" s="581">
        <f>SUM(E43:N43)</f>
        <v>0</v>
      </c>
      <c r="P43" s="582">
        <f>O43/$C$7</f>
        <v>0</v>
      </c>
      <c r="Q43" s="583">
        <f>O43/$C$8</f>
        <v>0</v>
      </c>
      <c r="R43" s="584">
        <f>F43/$F$59</f>
        <v>0</v>
      </c>
      <c r="S43" s="211"/>
      <c r="T43" s="187"/>
      <c r="U43" s="189"/>
      <c r="V43" s="189"/>
      <c r="W43" s="189"/>
      <c r="X43" s="190"/>
      <c r="Y43" s="189"/>
      <c r="Z43" s="189"/>
      <c r="AA43" s="189"/>
      <c r="AB43" s="189"/>
    </row>
    <row r="44" spans="1:28" ht="17" customHeight="1">
      <c r="A44" s="201"/>
      <c r="B44" s="189"/>
      <c r="C44" s="189"/>
      <c r="D44" s="582"/>
      <c r="E44" s="579"/>
      <c r="F44" s="598"/>
      <c r="G44" s="598"/>
      <c r="H44" s="599"/>
      <c r="I44" s="600"/>
      <c r="J44" s="600"/>
      <c r="K44" s="600"/>
      <c r="L44" s="600"/>
      <c r="M44" s="600"/>
      <c r="N44" s="587"/>
      <c r="O44" s="581"/>
      <c r="P44" s="601"/>
      <c r="Q44" s="602"/>
      <c r="R44" s="603"/>
      <c r="S44" s="191"/>
      <c r="T44" s="191"/>
      <c r="U44" s="189"/>
      <c r="V44" s="189"/>
      <c r="W44" s="189"/>
      <c r="X44" s="190"/>
      <c r="Y44" s="189"/>
      <c r="Z44" s="189"/>
      <c r="AA44" s="189"/>
      <c r="AB44" s="189"/>
    </row>
    <row r="45" spans="1:28" ht="17" customHeight="1">
      <c r="A45" s="201"/>
      <c r="B45" s="205" t="s">
        <v>223</v>
      </c>
      <c r="C45" s="189"/>
      <c r="D45" s="204"/>
      <c r="E45" s="542">
        <f t="shared" ref="E45:M45" si="10">SUM(E14:E43)</f>
        <v>651812.14617265749</v>
      </c>
      <c r="F45" s="542">
        <f t="shared" si="10"/>
        <v>534198.38806079014</v>
      </c>
      <c r="G45" s="542">
        <f t="shared" si="10"/>
        <v>661497.98507598764</v>
      </c>
      <c r="H45" s="542">
        <f t="shared" si="10"/>
        <v>484920.2673598518</v>
      </c>
      <c r="I45" s="542">
        <f t="shared" si="10"/>
        <v>469315.97209699999</v>
      </c>
      <c r="J45" s="542">
        <f t="shared" si="10"/>
        <v>590080.80402458017</v>
      </c>
      <c r="K45" s="542">
        <f t="shared" si="10"/>
        <v>148369.1271904321</v>
      </c>
      <c r="L45" s="542">
        <f t="shared" si="10"/>
        <v>148369.1271904321</v>
      </c>
      <c r="M45" s="542">
        <f t="shared" si="10"/>
        <v>151136.50973424077</v>
      </c>
      <c r="N45" s="543">
        <f>SUM(N13:N44)</f>
        <v>985257.12188768818</v>
      </c>
      <c r="O45" s="604">
        <f>SUM(O13:O44)</f>
        <v>985257.12188768818</v>
      </c>
      <c r="P45" s="545">
        <f>SUM(P14:P43)</f>
        <v>371.37471612803927</v>
      </c>
      <c r="Q45" s="542">
        <f>SUM(Q14:Q43)</f>
        <v>34.501873496412948</v>
      </c>
      <c r="R45" s="546">
        <f>SUM(R14:R44)</f>
        <v>0.82671957671957674</v>
      </c>
      <c r="S45" s="211"/>
      <c r="T45" s="191"/>
      <c r="U45" s="189"/>
      <c r="V45" s="189"/>
      <c r="W45" s="189"/>
      <c r="X45" s="189"/>
      <c r="Y45" s="189"/>
      <c r="Z45" s="189"/>
      <c r="AA45" s="189"/>
      <c r="AB45" s="189"/>
    </row>
    <row r="46" spans="1:28" ht="17" customHeight="1">
      <c r="A46" s="201"/>
      <c r="B46" s="205"/>
      <c r="C46" s="188"/>
      <c r="D46" s="209"/>
      <c r="E46" s="198"/>
      <c r="F46" s="198"/>
      <c r="G46" s="198"/>
      <c r="H46" s="198"/>
      <c r="I46" s="198"/>
      <c r="J46" s="198"/>
      <c r="K46" s="198"/>
      <c r="L46" s="198"/>
      <c r="M46" s="198"/>
      <c r="N46" s="230"/>
      <c r="O46" s="236"/>
      <c r="P46" s="232"/>
      <c r="Q46" s="198"/>
      <c r="R46" s="210"/>
      <c r="S46" s="203"/>
      <c r="T46" s="203"/>
      <c r="U46" s="202"/>
      <c r="V46" s="202"/>
      <c r="W46" s="189"/>
      <c r="X46" s="552"/>
      <c r="Y46" s="189"/>
      <c r="Z46" s="189"/>
      <c r="AA46" s="189"/>
      <c r="AB46" s="189"/>
    </row>
    <row r="47" spans="1:28" ht="17" customHeight="1">
      <c r="A47" s="201">
        <v>7</v>
      </c>
      <c r="B47" s="189" t="s">
        <v>345</v>
      </c>
      <c r="C47" s="211" t="s">
        <v>21</v>
      </c>
      <c r="D47" s="209"/>
      <c r="E47" s="579"/>
      <c r="F47" s="579"/>
      <c r="G47" s="579"/>
      <c r="H47" s="579"/>
      <c r="I47" s="579"/>
      <c r="J47" s="579"/>
      <c r="K47" s="579"/>
      <c r="L47" s="579"/>
      <c r="M47" s="579"/>
      <c r="N47" s="580"/>
      <c r="O47" s="605"/>
      <c r="P47" s="582"/>
      <c r="Q47" s="583"/>
      <c r="R47" s="584"/>
      <c r="S47" s="203"/>
      <c r="T47" s="203"/>
      <c r="U47" s="202"/>
      <c r="V47" s="202"/>
      <c r="W47" s="606"/>
      <c r="X47" s="552"/>
      <c r="Y47" s="189"/>
      <c r="Z47" s="189"/>
      <c r="AA47" s="189"/>
      <c r="AB47" s="189"/>
    </row>
    <row r="48" spans="1:28" ht="17" customHeight="1">
      <c r="A48" s="201">
        <v>8</v>
      </c>
      <c r="B48" s="189" t="s">
        <v>346</v>
      </c>
      <c r="C48" s="211" t="s">
        <v>21</v>
      </c>
      <c r="D48" s="209"/>
      <c r="E48" s="579"/>
      <c r="F48" s="579"/>
      <c r="G48" s="579"/>
      <c r="H48" s="579"/>
      <c r="I48" s="579"/>
      <c r="J48" s="579"/>
      <c r="K48" s="579"/>
      <c r="L48" s="579"/>
      <c r="M48" s="579"/>
      <c r="N48" s="580"/>
      <c r="O48" s="605"/>
      <c r="P48" s="582"/>
      <c r="Q48" s="583"/>
      <c r="R48" s="584"/>
      <c r="S48" s="203"/>
      <c r="T48" s="203"/>
      <c r="U48" s="202"/>
      <c r="V48" s="202"/>
      <c r="W48" s="606">
        <v>33384</v>
      </c>
      <c r="X48" s="552"/>
      <c r="Y48" s="189"/>
      <c r="Z48" s="189"/>
      <c r="AA48" s="189"/>
      <c r="AB48" s="189"/>
    </row>
    <row r="49" spans="1:28" ht="17" customHeight="1">
      <c r="A49" s="201">
        <v>9</v>
      </c>
      <c r="B49" s="189" t="s">
        <v>224</v>
      </c>
      <c r="C49" s="607">
        <v>0.12</v>
      </c>
      <c r="D49" s="204"/>
      <c r="E49" s="583">
        <f t="shared" ref="E49:M49" si="11">E45*$C$49</f>
        <v>78217.457540718897</v>
      </c>
      <c r="F49" s="583">
        <f t="shared" si="11"/>
        <v>64103.806567294814</v>
      </c>
      <c r="G49" s="583">
        <f t="shared" si="11"/>
        <v>79379.758209118518</v>
      </c>
      <c r="H49" s="583">
        <f t="shared" si="11"/>
        <v>58190.432083182211</v>
      </c>
      <c r="I49" s="583">
        <f t="shared" si="11"/>
        <v>56317.91665164</v>
      </c>
      <c r="J49" s="583">
        <f t="shared" si="11"/>
        <v>70809.696482949614</v>
      </c>
      <c r="K49" s="583">
        <f t="shared" si="11"/>
        <v>17804.295262851851</v>
      </c>
      <c r="L49" s="583">
        <f t="shared" si="11"/>
        <v>17804.295262851851</v>
      </c>
      <c r="M49" s="583">
        <f t="shared" si="11"/>
        <v>18136.381168108892</v>
      </c>
      <c r="N49" s="587">
        <f>N45*C49</f>
        <v>118230.85462652257</v>
      </c>
      <c r="O49" s="605">
        <f>N49</f>
        <v>118230.85462652257</v>
      </c>
      <c r="P49" s="582">
        <f t="shared" ref="P49" si="12">O49/$C$7</f>
        <v>44.564965935364711</v>
      </c>
      <c r="Q49" s="583">
        <f t="shared" ref="Q49" si="13">O49/$C$8</f>
        <v>4.1402248195695535</v>
      </c>
      <c r="R49" s="584">
        <f>O49/$O$59</f>
        <v>9.9206349206349215E-2</v>
      </c>
      <c r="S49" s="203"/>
      <c r="T49" s="203"/>
      <c r="U49" s="202"/>
      <c r="V49" s="202"/>
      <c r="W49" s="189"/>
      <c r="X49" s="549"/>
      <c r="Y49" s="189"/>
      <c r="Z49" s="189"/>
      <c r="AA49" s="189"/>
      <c r="AB49" s="189"/>
    </row>
    <row r="50" spans="1:28" ht="17" customHeight="1">
      <c r="A50" s="201">
        <v>10</v>
      </c>
      <c r="B50" s="189" t="s">
        <v>225</v>
      </c>
      <c r="C50" s="608" t="s">
        <v>21</v>
      </c>
      <c r="D50" s="204"/>
      <c r="E50" s="583"/>
      <c r="F50" s="583"/>
      <c r="G50" s="583"/>
      <c r="H50" s="583"/>
      <c r="I50" s="583"/>
      <c r="J50" s="583"/>
      <c r="K50" s="583"/>
      <c r="L50" s="583"/>
      <c r="M50" s="583"/>
      <c r="N50" s="609"/>
      <c r="O50" s="605"/>
      <c r="P50" s="582"/>
      <c r="Q50" s="583"/>
      <c r="R50" s="584"/>
      <c r="S50" s="203"/>
      <c r="T50" s="203"/>
      <c r="U50" s="202"/>
      <c r="V50" s="202"/>
      <c r="W50" s="189"/>
      <c r="X50" s="549"/>
      <c r="Y50" s="189"/>
      <c r="Z50" s="189"/>
      <c r="AA50" s="189"/>
      <c r="AB50" s="189"/>
    </row>
    <row r="51" spans="1:28" ht="17" customHeight="1">
      <c r="A51" s="201"/>
      <c r="B51" s="189"/>
      <c r="C51" s="608"/>
      <c r="D51" s="204"/>
      <c r="E51" s="610">
        <f>SUM(E45:E50)</f>
        <v>730029.60371337645</v>
      </c>
      <c r="F51" s="610">
        <f t="shared" ref="F51" si="14">SUM(F45:F50)</f>
        <v>598302.19462808501</v>
      </c>
      <c r="G51" s="610">
        <f t="shared" ref="G51" si="15">SUM(G45:G50)</f>
        <v>740877.74328510615</v>
      </c>
      <c r="H51" s="610">
        <f t="shared" ref="H51" si="16">SUM(H45:H50)</f>
        <v>543110.69944303401</v>
      </c>
      <c r="I51" s="610">
        <f t="shared" ref="I51" si="17">SUM(I45:I50)</f>
        <v>525633.88874863996</v>
      </c>
      <c r="J51" s="610">
        <f t="shared" ref="J51" si="18">SUM(J45:J50)</f>
        <v>660890.50050752982</v>
      </c>
      <c r="K51" s="610">
        <f t="shared" ref="K51" si="19">SUM(K45:K50)</f>
        <v>166173.42245328394</v>
      </c>
      <c r="L51" s="610">
        <f t="shared" ref="L51" si="20">SUM(L45:L50)</f>
        <v>166173.42245328394</v>
      </c>
      <c r="M51" s="610">
        <f t="shared" ref="M51" si="21">SUM(M45:M50)</f>
        <v>169272.89090234967</v>
      </c>
      <c r="N51" s="611">
        <f>SUM(N45:N50)</f>
        <v>1103487.9765142107</v>
      </c>
      <c r="O51" s="612">
        <f>SUM(O45:O50)</f>
        <v>1103487.9765142107</v>
      </c>
      <c r="P51" s="613">
        <f t="shared" ref="P51" si="22">SUM(P45:P50)</f>
        <v>415.93968206340401</v>
      </c>
      <c r="Q51" s="610">
        <f>O51/$C$8</f>
        <v>38.642098315982494</v>
      </c>
      <c r="R51" s="614">
        <f>SUM(R45:R50)</f>
        <v>0.92592592592592593</v>
      </c>
      <c r="S51" s="203"/>
      <c r="T51" s="203"/>
      <c r="U51" s="202"/>
      <c r="V51" s="202"/>
      <c r="W51" s="189"/>
      <c r="X51" s="549"/>
      <c r="Y51" s="189"/>
      <c r="Z51" s="189"/>
      <c r="AA51" s="189"/>
      <c r="AB51" s="189"/>
    </row>
    <row r="52" spans="1:28" ht="17" customHeight="1">
      <c r="A52" s="201"/>
      <c r="B52" s="189"/>
      <c r="C52" s="608"/>
      <c r="D52" s="204"/>
      <c r="E52" s="583"/>
      <c r="F52" s="583"/>
      <c r="G52" s="583"/>
      <c r="H52" s="583"/>
      <c r="I52" s="583"/>
      <c r="J52" s="583"/>
      <c r="K52" s="583"/>
      <c r="L52" s="583"/>
      <c r="M52" s="583"/>
      <c r="N52" s="587"/>
      <c r="O52" s="581"/>
      <c r="P52" s="582"/>
      <c r="Q52" s="583"/>
      <c r="R52" s="584"/>
      <c r="S52" s="203"/>
      <c r="T52" s="203"/>
      <c r="U52" s="202"/>
      <c r="V52" s="202"/>
      <c r="W52" s="189"/>
      <c r="X52" s="549"/>
      <c r="Y52" s="189"/>
      <c r="Z52" s="189"/>
      <c r="AA52" s="189"/>
      <c r="AB52" s="189"/>
    </row>
    <row r="53" spans="1:28" ht="17" customHeight="1">
      <c r="A53" s="201">
        <v>11</v>
      </c>
      <c r="B53" s="189" t="s">
        <v>329</v>
      </c>
      <c r="C53" s="607">
        <v>0.08</v>
      </c>
      <c r="D53" s="204"/>
      <c r="E53" s="583">
        <f>E51*$C$53</f>
        <v>58402.368297070119</v>
      </c>
      <c r="F53" s="583">
        <f t="shared" ref="F53:M53" si="23">F51*$C$53</f>
        <v>47864.1755702468</v>
      </c>
      <c r="G53" s="583">
        <f t="shared" si="23"/>
        <v>59270.219462808491</v>
      </c>
      <c r="H53" s="583">
        <f t="shared" si="23"/>
        <v>43448.855955442719</v>
      </c>
      <c r="I53" s="583">
        <f t="shared" si="23"/>
        <v>42050.711099891196</v>
      </c>
      <c r="J53" s="583">
        <f t="shared" si="23"/>
        <v>52871.240040602388</v>
      </c>
      <c r="K53" s="583">
        <f t="shared" si="23"/>
        <v>13293.873796262716</v>
      </c>
      <c r="L53" s="583">
        <f t="shared" si="23"/>
        <v>13293.873796262716</v>
      </c>
      <c r="M53" s="583">
        <f t="shared" si="23"/>
        <v>13541.831272187974</v>
      </c>
      <c r="N53" s="587">
        <f>N51*C53</f>
        <v>88279.038121136851</v>
      </c>
      <c r="O53" s="581">
        <f>N53</f>
        <v>88279.038121136851</v>
      </c>
      <c r="P53" s="582">
        <f t="shared" ref="P53" si="24">O53/$C$7</f>
        <v>33.275174565072312</v>
      </c>
      <c r="Q53" s="583">
        <f t="shared" ref="Q53" si="25">O53/$C$8</f>
        <v>3.0913678652785994</v>
      </c>
      <c r="R53" s="584">
        <f t="shared" ref="R53" si="26">O53/$O$59</f>
        <v>7.407407407407407E-2</v>
      </c>
      <c r="S53" s="203"/>
      <c r="T53" s="203"/>
      <c r="U53" s="202"/>
      <c r="V53" s="202"/>
      <c r="W53" s="189"/>
      <c r="X53" s="216"/>
      <c r="Y53" s="189"/>
      <c r="Z53" s="189"/>
      <c r="AA53" s="189"/>
      <c r="AB53" s="189"/>
    </row>
    <row r="54" spans="1:28" ht="17" customHeight="1">
      <c r="A54" s="201"/>
      <c r="B54" s="189"/>
      <c r="C54" s="189"/>
      <c r="D54" s="204"/>
      <c r="E54" s="602"/>
      <c r="F54" s="602"/>
      <c r="G54" s="602"/>
      <c r="H54" s="602"/>
      <c r="I54" s="602"/>
      <c r="J54" s="602"/>
      <c r="K54" s="602"/>
      <c r="L54" s="602"/>
      <c r="M54" s="602"/>
      <c r="N54" s="615"/>
      <c r="O54" s="616"/>
      <c r="P54" s="601"/>
      <c r="Q54" s="602"/>
      <c r="R54" s="210"/>
      <c r="S54" s="203"/>
      <c r="T54" s="203"/>
      <c r="U54" s="202"/>
      <c r="V54" s="202"/>
      <c r="W54" s="189"/>
      <c r="X54" s="189"/>
      <c r="Y54" s="189"/>
      <c r="Z54" s="189"/>
      <c r="AA54" s="189"/>
      <c r="AB54" s="189"/>
    </row>
    <row r="55" spans="1:28" ht="17" customHeight="1">
      <c r="A55" s="201"/>
      <c r="B55" s="205" t="s">
        <v>226</v>
      </c>
      <c r="C55" s="205"/>
      <c r="D55" s="204"/>
      <c r="E55" s="542">
        <f>SUM(E51:E53)</f>
        <v>788431.9720104466</v>
      </c>
      <c r="F55" s="542">
        <f t="shared" ref="F55:M55" si="27">SUM(F51:F53)</f>
        <v>646166.37019833177</v>
      </c>
      <c r="G55" s="542">
        <f t="shared" si="27"/>
        <v>800147.9627479146</v>
      </c>
      <c r="H55" s="542">
        <f t="shared" si="27"/>
        <v>586559.55539847678</v>
      </c>
      <c r="I55" s="542">
        <f t="shared" si="27"/>
        <v>567684.59984853119</v>
      </c>
      <c r="J55" s="542">
        <f t="shared" si="27"/>
        <v>713761.74054813222</v>
      </c>
      <c r="K55" s="542">
        <f t="shared" si="27"/>
        <v>179467.29624954666</v>
      </c>
      <c r="L55" s="542">
        <f t="shared" si="27"/>
        <v>179467.29624954666</v>
      </c>
      <c r="M55" s="542">
        <f t="shared" si="27"/>
        <v>182814.72217453763</v>
      </c>
      <c r="N55" s="543">
        <f>SUM(N51:N54)</f>
        <v>1191767.0146353475</v>
      </c>
      <c r="O55" s="544">
        <f>SUM(O51:O54)</f>
        <v>1191767.0146353475</v>
      </c>
      <c r="P55" s="545">
        <f t="shared" ref="P55" si="28">SUM(P51:P54)</f>
        <v>449.2148566284763</v>
      </c>
      <c r="Q55" s="542">
        <f>SUM(Q51:Q54)</f>
        <v>41.733466181261093</v>
      </c>
      <c r="R55" s="206">
        <f>SUM(R51:R54)</f>
        <v>1</v>
      </c>
      <c r="S55" s="203"/>
      <c r="T55" s="203"/>
      <c r="U55" s="202"/>
      <c r="V55" s="202"/>
      <c r="W55" s="548"/>
      <c r="X55" s="189"/>
      <c r="Y55" s="189"/>
      <c r="Z55" s="189"/>
      <c r="AA55" s="189"/>
      <c r="AB55" s="189"/>
    </row>
    <row r="56" spans="1:28" ht="17" customHeight="1">
      <c r="A56" s="201"/>
      <c r="B56" s="205"/>
      <c r="C56" s="205"/>
      <c r="D56" s="204"/>
      <c r="E56" s="198"/>
      <c r="F56" s="198"/>
      <c r="G56" s="198"/>
      <c r="H56" s="198"/>
      <c r="I56" s="198"/>
      <c r="J56" s="198"/>
      <c r="K56" s="198"/>
      <c r="L56" s="198"/>
      <c r="M56" s="198"/>
      <c r="N56" s="230"/>
      <c r="O56" s="236"/>
      <c r="P56" s="421"/>
      <c r="Q56" s="198"/>
      <c r="R56" s="191"/>
      <c r="S56" s="203"/>
      <c r="T56" s="203"/>
      <c r="U56" s="202"/>
      <c r="V56" s="202"/>
      <c r="W56" s="189"/>
      <c r="X56" s="189"/>
      <c r="Y56" s="189"/>
      <c r="Z56" s="189"/>
      <c r="AA56" s="189"/>
      <c r="AB56" s="189"/>
    </row>
    <row r="57" spans="1:28" ht="17" customHeight="1">
      <c r="A57" s="201">
        <v>12</v>
      </c>
      <c r="B57" s="197" t="s">
        <v>227</v>
      </c>
      <c r="C57" s="200" t="s">
        <v>21</v>
      </c>
      <c r="D57" s="199"/>
      <c r="E57" s="364"/>
      <c r="F57" s="364"/>
      <c r="G57" s="364"/>
      <c r="H57" s="364"/>
      <c r="I57" s="364"/>
      <c r="J57" s="364"/>
      <c r="K57" s="364"/>
      <c r="L57" s="364"/>
      <c r="M57" s="364"/>
      <c r="N57" s="231"/>
      <c r="O57" s="237"/>
      <c r="P57" s="617"/>
      <c r="Q57" s="583"/>
      <c r="R57" s="191"/>
      <c r="S57" s="191"/>
      <c r="T57" s="191"/>
      <c r="U57" s="189"/>
      <c r="V57" s="189"/>
      <c r="W57" s="189"/>
      <c r="X57" s="189"/>
      <c r="Y57" s="189"/>
      <c r="Z57" s="189"/>
      <c r="AA57" s="189"/>
      <c r="AB57" s="189"/>
    </row>
    <row r="58" spans="1:28" ht="15.75" customHeight="1" thickBot="1">
      <c r="A58" s="201"/>
      <c r="B58" s="197"/>
      <c r="C58" s="189"/>
      <c r="D58" s="204"/>
      <c r="E58" s="618"/>
      <c r="F58" s="618"/>
      <c r="G58" s="618"/>
      <c r="H58" s="618"/>
      <c r="I58" s="618"/>
      <c r="J58" s="618"/>
      <c r="K58" s="618"/>
      <c r="L58" s="618"/>
      <c r="M58" s="618"/>
      <c r="N58" s="619"/>
      <c r="O58" s="620"/>
      <c r="P58" s="617"/>
      <c r="Q58" s="583"/>
      <c r="R58" s="191"/>
      <c r="S58" s="191"/>
      <c r="T58" s="191"/>
      <c r="U58" s="189"/>
      <c r="V58" s="189"/>
      <c r="W58" s="189"/>
      <c r="X58" s="189"/>
      <c r="Y58" s="189"/>
      <c r="Z58" s="189"/>
      <c r="AA58" s="189"/>
      <c r="AB58" s="189"/>
    </row>
    <row r="59" spans="1:28" ht="31" customHeight="1" thickBot="1">
      <c r="A59" s="196"/>
      <c r="B59" s="195" t="s">
        <v>228</v>
      </c>
      <c r="C59" s="194"/>
      <c r="D59" s="193"/>
      <c r="E59" s="365">
        <f t="shared" ref="E59:M59" si="29">E55</f>
        <v>788431.9720104466</v>
      </c>
      <c r="F59" s="365">
        <f t="shared" si="29"/>
        <v>646166.37019833177</v>
      </c>
      <c r="G59" s="365">
        <f t="shared" si="29"/>
        <v>800147.9627479146</v>
      </c>
      <c r="H59" s="365">
        <f t="shared" si="29"/>
        <v>586559.55539847678</v>
      </c>
      <c r="I59" s="365">
        <f t="shared" si="29"/>
        <v>567684.59984853119</v>
      </c>
      <c r="J59" s="365">
        <f t="shared" si="29"/>
        <v>713761.74054813222</v>
      </c>
      <c r="K59" s="365">
        <f t="shared" si="29"/>
        <v>179467.29624954666</v>
      </c>
      <c r="L59" s="365">
        <f t="shared" si="29"/>
        <v>179467.29624954666</v>
      </c>
      <c r="M59" s="637">
        <f t="shared" si="29"/>
        <v>182814.72217453763</v>
      </c>
      <c r="N59" s="638">
        <f>SUM(N55:N58)</f>
        <v>1191767.0146353475</v>
      </c>
      <c r="O59" s="636">
        <f>N59</f>
        <v>1191767.0146353475</v>
      </c>
      <c r="P59" s="233">
        <f>SUM(P55:P58)</f>
        <v>449.2148566284763</v>
      </c>
      <c r="Q59" s="192">
        <f>SUM(Q55:Q58)</f>
        <v>41.733466181261093</v>
      </c>
      <c r="R59" s="187"/>
      <c r="S59" s="187"/>
      <c r="T59" s="191"/>
      <c r="U59" s="189"/>
      <c r="V59" s="189"/>
      <c r="W59" s="189"/>
      <c r="X59" s="190"/>
      <c r="Y59" s="189"/>
      <c r="Z59" s="189"/>
      <c r="AA59" s="189"/>
      <c r="AB59" s="189"/>
    </row>
    <row r="60" spans="1:28" ht="15.75" customHeight="1">
      <c r="A60" s="189"/>
      <c r="B60" s="189"/>
      <c r="C60" s="189"/>
      <c r="D60" s="188"/>
      <c r="E60" s="621"/>
      <c r="F60" s="189"/>
      <c r="G60" s="635"/>
      <c r="H60" s="635"/>
      <c r="I60" s="635"/>
      <c r="J60" s="635"/>
      <c r="K60" s="635"/>
      <c r="L60" s="635"/>
      <c r="M60" s="635"/>
      <c r="N60" s="635"/>
      <c r="O60" s="635"/>
      <c r="P60" s="189"/>
      <c r="Q60" s="189"/>
      <c r="R60" s="187"/>
      <c r="S60" s="187"/>
      <c r="T60" s="191"/>
      <c r="U60" s="189"/>
      <c r="V60" s="189"/>
      <c r="W60" s="216"/>
      <c r="X60" s="189"/>
      <c r="Y60" s="189"/>
      <c r="Z60" s="189"/>
      <c r="AA60" s="189"/>
      <c r="AB60" s="189"/>
    </row>
    <row r="61" spans="1:28" ht="31" customHeight="1">
      <c r="A61" s="622"/>
      <c r="B61" s="623" t="s">
        <v>229</v>
      </c>
      <c r="C61" s="624"/>
      <c r="D61" s="625"/>
      <c r="E61" s="625"/>
      <c r="F61" s="625"/>
      <c r="G61" s="625"/>
      <c r="H61" s="625"/>
      <c r="I61" s="625"/>
      <c r="J61" s="625"/>
      <c r="K61" s="625"/>
      <c r="L61" s="625"/>
      <c r="M61" s="625"/>
      <c r="N61" s="633"/>
      <c r="O61" s="627">
        <f>'Abnormals '!G34</f>
        <v>444702.33728058019</v>
      </c>
      <c r="P61" s="626"/>
      <c r="Q61" s="628"/>
      <c r="R61" s="191"/>
      <c r="S61" s="191"/>
      <c r="T61" s="191"/>
      <c r="U61" s="189"/>
      <c r="V61" s="189"/>
      <c r="W61" s="216"/>
      <c r="X61" s="189"/>
      <c r="Y61" s="189"/>
      <c r="Z61" s="189"/>
      <c r="AA61" s="189"/>
      <c r="AB61" s="189"/>
    </row>
    <row r="62" spans="1:28" ht="15.75" customHeight="1">
      <c r="A62" s="189"/>
      <c r="B62" s="552"/>
      <c r="C62" s="189"/>
      <c r="D62" s="629"/>
      <c r="E62" s="629"/>
      <c r="F62" s="629"/>
      <c r="G62" s="629"/>
      <c r="H62" s="629"/>
      <c r="I62" s="629"/>
      <c r="J62" s="629"/>
      <c r="K62" s="629"/>
      <c r="L62" s="629"/>
      <c r="M62" s="629"/>
      <c r="N62" s="634"/>
      <c r="O62" s="629"/>
      <c r="P62" s="629"/>
      <c r="Q62" s="202"/>
      <c r="R62" s="191"/>
      <c r="S62" s="191"/>
      <c r="T62" s="191"/>
      <c r="U62" s="189"/>
      <c r="V62" s="189"/>
      <c r="W62" s="216"/>
      <c r="X62" s="189"/>
      <c r="Y62" s="189"/>
      <c r="Z62" s="189"/>
      <c r="AA62" s="189"/>
      <c r="AB62" s="189"/>
    </row>
    <row r="63" spans="1:28" ht="31" customHeight="1">
      <c r="A63" s="622"/>
      <c r="B63" s="623" t="s">
        <v>328</v>
      </c>
      <c r="C63" s="624"/>
      <c r="D63" s="625"/>
      <c r="E63" s="625"/>
      <c r="F63" s="625"/>
      <c r="G63" s="625"/>
      <c r="H63" s="625"/>
      <c r="I63" s="625"/>
      <c r="J63" s="625"/>
      <c r="K63" s="625"/>
      <c r="L63" s="625"/>
      <c r="M63" s="625"/>
      <c r="N63" s="633"/>
      <c r="O63" s="630">
        <f>O59-O61</f>
        <v>747064.67735476734</v>
      </c>
      <c r="P63" s="630">
        <f>O63/C7</f>
        <v>281.59241513560772</v>
      </c>
      <c r="Q63" s="631">
        <f>P63/10.764</f>
        <v>26.160573684095851</v>
      </c>
      <c r="R63" s="191"/>
      <c r="S63" s="191"/>
      <c r="T63" s="191"/>
      <c r="U63" s="189"/>
      <c r="V63" s="189"/>
      <c r="W63" s="216"/>
      <c r="X63" s="189"/>
      <c r="Y63" s="189"/>
      <c r="Z63" s="189"/>
      <c r="AA63" s="189"/>
      <c r="AB63" s="189"/>
    </row>
    <row r="64" spans="1:28" ht="15.75" customHeight="1">
      <c r="A64" s="189"/>
      <c r="B64" s="552"/>
      <c r="C64" s="189"/>
      <c r="D64" s="629"/>
      <c r="E64" s="629"/>
      <c r="F64" s="629"/>
      <c r="G64" s="629"/>
      <c r="H64" s="629"/>
      <c r="I64" s="629"/>
      <c r="J64" s="629"/>
      <c r="K64" s="629"/>
      <c r="L64" s="629"/>
      <c r="M64" s="629"/>
      <c r="N64" s="629"/>
      <c r="O64" s="629"/>
      <c r="P64" s="629"/>
      <c r="Q64" s="629"/>
      <c r="R64" s="191"/>
      <c r="S64" s="191"/>
      <c r="T64" s="191"/>
      <c r="U64" s="189"/>
      <c r="V64" s="189"/>
      <c r="W64" s="216"/>
      <c r="X64" s="189"/>
      <c r="Y64" s="189"/>
      <c r="Z64" s="189"/>
      <c r="AA64" s="189"/>
      <c r="AB64" s="189"/>
    </row>
    <row r="65" spans="1:28" ht="15.75" customHeight="1">
      <c r="A65" s="189"/>
      <c r="B65" s="189"/>
      <c r="C65" s="189"/>
      <c r="D65" s="629"/>
      <c r="E65" s="629"/>
      <c r="F65" s="629"/>
      <c r="G65" s="629"/>
      <c r="H65" s="629"/>
      <c r="I65" s="629"/>
      <c r="J65" s="629"/>
      <c r="K65" s="629"/>
      <c r="L65" s="629"/>
      <c r="M65" s="629"/>
      <c r="N65" s="629"/>
      <c r="O65" s="629"/>
      <c r="P65" s="629"/>
      <c r="Q65" s="629"/>
      <c r="R65" s="191"/>
      <c r="S65" s="191"/>
      <c r="T65" s="191"/>
      <c r="U65" s="189"/>
      <c r="V65" s="189"/>
      <c r="W65" s="216"/>
      <c r="X65" s="189"/>
      <c r="Y65" s="189"/>
      <c r="Z65" s="189"/>
      <c r="AA65" s="189"/>
      <c r="AB65" s="189"/>
    </row>
    <row r="66" spans="1:28" ht="15.75" customHeight="1">
      <c r="A66" s="189"/>
      <c r="B66" s="189"/>
      <c r="C66" s="189"/>
      <c r="D66" s="629"/>
      <c r="E66" s="629"/>
      <c r="F66" s="629"/>
      <c r="G66" s="629"/>
      <c r="H66" s="629"/>
      <c r="I66" s="629"/>
      <c r="J66" s="629"/>
      <c r="K66" s="629"/>
      <c r="L66" s="629"/>
      <c r="M66" s="629"/>
      <c r="N66" s="629"/>
      <c r="O66" s="629"/>
      <c r="P66" s="629"/>
      <c r="Q66" s="189"/>
      <c r="R66" s="191"/>
      <c r="S66" s="191"/>
      <c r="T66" s="191"/>
      <c r="U66" s="189"/>
      <c r="V66" s="189"/>
      <c r="W66" s="216"/>
      <c r="X66" s="189"/>
      <c r="Y66" s="189"/>
      <c r="Z66" s="189"/>
      <c r="AA66" s="189"/>
      <c r="AB66" s="189"/>
    </row>
    <row r="67" spans="1:28" ht="15.75" customHeight="1">
      <c r="A67" s="189"/>
      <c r="B67" s="189"/>
      <c r="C67" s="189"/>
      <c r="D67" s="629"/>
      <c r="E67" s="629"/>
      <c r="F67" s="629"/>
      <c r="G67" s="555"/>
      <c r="H67" s="555"/>
      <c r="I67" s="555"/>
      <c r="J67" s="555"/>
      <c r="K67" s="555"/>
      <c r="L67" s="555"/>
      <c r="M67" s="555"/>
      <c r="N67" s="555"/>
      <c r="O67" s="629"/>
      <c r="P67" s="629"/>
      <c r="Q67" s="189"/>
      <c r="R67" s="191"/>
      <c r="S67" s="191"/>
      <c r="T67" s="191"/>
      <c r="U67" s="189"/>
      <c r="V67" s="189"/>
      <c r="W67" s="216"/>
      <c r="X67" s="189"/>
      <c r="Y67" s="189"/>
      <c r="Z67" s="189"/>
      <c r="AA67" s="189"/>
      <c r="AB67" s="189"/>
    </row>
    <row r="68" spans="1:28" ht="15.75" customHeight="1">
      <c r="A68" s="189"/>
      <c r="B68" s="189"/>
      <c r="C68" s="189"/>
      <c r="D68" s="629"/>
      <c r="E68" s="629"/>
      <c r="F68" s="629"/>
      <c r="G68" s="555"/>
      <c r="H68" s="555"/>
      <c r="I68" s="555"/>
      <c r="J68" s="555"/>
      <c r="K68" s="555"/>
      <c r="L68" s="555"/>
      <c r="M68" s="555"/>
      <c r="N68" s="555"/>
      <c r="O68" s="629"/>
      <c r="P68" s="629"/>
      <c r="Q68" s="189"/>
      <c r="R68" s="191"/>
      <c r="S68" s="191"/>
      <c r="T68" s="191"/>
      <c r="U68" s="189"/>
      <c r="V68" s="189"/>
      <c r="W68" s="216"/>
      <c r="X68" s="189"/>
      <c r="Y68" s="189"/>
      <c r="Z68" s="189"/>
      <c r="AA68" s="189"/>
      <c r="AB68" s="189"/>
    </row>
    <row r="69" spans="1:28" ht="15.75" customHeight="1">
      <c r="A69" s="189"/>
      <c r="B69" s="189"/>
      <c r="C69" s="189"/>
      <c r="D69" s="629"/>
      <c r="E69" s="629"/>
      <c r="F69" s="629"/>
      <c r="G69" s="555"/>
      <c r="H69" s="555"/>
      <c r="I69" s="555"/>
      <c r="J69" s="555"/>
      <c r="K69" s="555"/>
      <c r="L69" s="555"/>
      <c r="M69" s="555"/>
      <c r="N69" s="555"/>
      <c r="O69" s="629"/>
      <c r="P69" s="629"/>
      <c r="Q69" s="189"/>
      <c r="R69" s="191"/>
      <c r="S69" s="191"/>
      <c r="T69" s="191"/>
      <c r="U69" s="189"/>
      <c r="V69" s="189"/>
      <c r="W69" s="216"/>
      <c r="X69" s="189"/>
      <c r="Y69" s="189"/>
      <c r="Z69" s="189"/>
      <c r="AA69" s="189"/>
      <c r="AB69" s="189"/>
    </row>
    <row r="70" spans="1:28" ht="15.75" customHeight="1">
      <c r="A70" s="189"/>
      <c r="B70" s="189"/>
      <c r="C70" s="189"/>
      <c r="D70" s="629"/>
      <c r="E70" s="629"/>
      <c r="F70" s="629"/>
      <c r="G70" s="555"/>
      <c r="H70" s="555"/>
      <c r="I70" s="555"/>
      <c r="J70" s="555"/>
      <c r="K70" s="555"/>
      <c r="L70" s="555"/>
      <c r="M70" s="555"/>
      <c r="N70" s="555"/>
      <c r="O70" s="629"/>
      <c r="P70" s="629"/>
      <c r="Q70" s="189"/>
      <c r="R70" s="191"/>
      <c r="S70" s="191"/>
      <c r="T70" s="191"/>
      <c r="U70" s="189"/>
      <c r="V70" s="189"/>
      <c r="W70" s="216"/>
      <c r="X70" s="189"/>
      <c r="Y70" s="189"/>
      <c r="Z70" s="189"/>
      <c r="AA70" s="189"/>
      <c r="AB70" s="189"/>
    </row>
    <row r="71" spans="1:28" ht="15.75" customHeight="1">
      <c r="A71" s="189"/>
      <c r="B71" s="189"/>
      <c r="C71" s="189"/>
      <c r="D71" s="629"/>
      <c r="E71" s="629"/>
      <c r="F71" s="629"/>
      <c r="G71" s="555"/>
      <c r="H71" s="555"/>
      <c r="I71" s="555"/>
      <c r="J71" s="555"/>
      <c r="K71" s="555"/>
      <c r="L71" s="555"/>
      <c r="M71" s="555"/>
      <c r="N71" s="555"/>
      <c r="O71" s="629"/>
      <c r="P71" s="629"/>
      <c r="Q71" s="189"/>
      <c r="R71" s="191"/>
      <c r="S71" s="191"/>
      <c r="T71" s="191"/>
      <c r="U71" s="189"/>
      <c r="V71" s="189"/>
      <c r="W71" s="216"/>
      <c r="X71" s="189"/>
      <c r="Y71" s="189"/>
      <c r="Z71" s="189"/>
      <c r="AA71" s="189"/>
      <c r="AB71" s="189"/>
    </row>
    <row r="72" spans="1:28" ht="15.75" customHeight="1">
      <c r="A72" s="189"/>
      <c r="B72" s="189"/>
      <c r="C72" s="189"/>
      <c r="D72" s="629"/>
      <c r="E72" s="629"/>
      <c r="F72" s="629"/>
      <c r="G72" s="555"/>
      <c r="H72" s="555"/>
      <c r="I72" s="555"/>
      <c r="J72" s="555"/>
      <c r="K72" s="555"/>
      <c r="L72" s="555"/>
      <c r="M72" s="555"/>
      <c r="N72" s="555"/>
      <c r="O72" s="629"/>
      <c r="P72" s="629"/>
      <c r="Q72" s="189"/>
      <c r="R72" s="191"/>
      <c r="S72" s="191"/>
      <c r="T72" s="191"/>
      <c r="U72" s="189"/>
      <c r="V72" s="189"/>
      <c r="W72" s="216"/>
      <c r="X72" s="189"/>
      <c r="Y72" s="189"/>
      <c r="Z72" s="189"/>
      <c r="AA72" s="189"/>
      <c r="AB72" s="189"/>
    </row>
    <row r="73" spans="1:28" ht="15.75" customHeight="1">
      <c r="A73" s="189"/>
      <c r="B73" s="189"/>
      <c r="C73" s="189"/>
      <c r="D73" s="629"/>
      <c r="E73" s="629"/>
      <c r="F73" s="629"/>
      <c r="G73" s="555"/>
      <c r="H73" s="555"/>
      <c r="I73" s="555"/>
      <c r="J73" s="555"/>
      <c r="K73" s="555"/>
      <c r="L73" s="555"/>
      <c r="M73" s="555"/>
      <c r="N73" s="555"/>
      <c r="O73" s="629"/>
      <c r="P73" s="629"/>
      <c r="Q73" s="189"/>
      <c r="R73" s="191"/>
      <c r="S73" s="191"/>
      <c r="T73" s="191"/>
      <c r="U73" s="189"/>
      <c r="V73" s="189"/>
      <c r="W73" s="216"/>
      <c r="X73" s="189"/>
      <c r="Y73" s="189"/>
      <c r="Z73" s="189"/>
      <c r="AA73" s="189"/>
      <c r="AB73" s="189"/>
    </row>
    <row r="74" spans="1:28" ht="15.75" customHeight="1">
      <c r="A74" s="189"/>
      <c r="B74" s="189"/>
      <c r="C74" s="189"/>
      <c r="D74" s="629"/>
      <c r="E74" s="629"/>
      <c r="F74" s="629"/>
      <c r="G74" s="555"/>
      <c r="H74" s="555"/>
      <c r="I74" s="555"/>
      <c r="J74" s="555"/>
      <c r="K74" s="555"/>
      <c r="L74" s="555"/>
      <c r="M74" s="555"/>
      <c r="N74" s="555"/>
      <c r="O74" s="629"/>
      <c r="P74" s="629"/>
      <c r="Q74" s="189"/>
      <c r="R74" s="191"/>
      <c r="S74" s="191"/>
      <c r="T74" s="191"/>
      <c r="U74" s="189"/>
      <c r="V74" s="189"/>
      <c r="W74" s="216"/>
      <c r="X74" s="189"/>
      <c r="Y74" s="189"/>
      <c r="Z74" s="189"/>
      <c r="AA74" s="189"/>
      <c r="AB74" s="189"/>
    </row>
    <row r="75" spans="1:28" ht="15.75" customHeight="1">
      <c r="A75" s="189"/>
      <c r="B75" s="189"/>
      <c r="C75" s="189"/>
      <c r="D75" s="629"/>
      <c r="E75" s="629"/>
      <c r="F75" s="629"/>
      <c r="G75" s="555"/>
      <c r="H75" s="555"/>
      <c r="I75" s="555"/>
      <c r="J75" s="555"/>
      <c r="K75" s="555"/>
      <c r="L75" s="555"/>
      <c r="M75" s="555"/>
      <c r="N75" s="555"/>
      <c r="O75" s="629"/>
      <c r="P75" s="629"/>
      <c r="Q75" s="189"/>
      <c r="R75" s="191"/>
      <c r="S75" s="191"/>
      <c r="T75" s="191"/>
      <c r="U75" s="189"/>
      <c r="V75" s="189"/>
      <c r="W75" s="216"/>
      <c r="X75" s="189"/>
      <c r="Y75" s="189"/>
      <c r="Z75" s="189"/>
      <c r="AA75" s="189"/>
      <c r="AB75" s="189"/>
    </row>
    <row r="76" spans="1:28" ht="15.75" customHeight="1">
      <c r="A76" s="189"/>
      <c r="B76" s="189"/>
      <c r="C76" s="189"/>
      <c r="D76" s="629"/>
      <c r="E76" s="629"/>
      <c r="F76" s="629"/>
      <c r="G76" s="555"/>
      <c r="H76" s="555"/>
      <c r="I76" s="555"/>
      <c r="J76" s="555"/>
      <c r="K76" s="555"/>
      <c r="L76" s="555"/>
      <c r="M76" s="555"/>
      <c r="N76" s="555"/>
      <c r="O76" s="629"/>
      <c r="P76" s="629"/>
      <c r="Q76" s="189"/>
      <c r="R76" s="191"/>
      <c r="S76" s="191"/>
      <c r="T76" s="191"/>
      <c r="U76" s="189"/>
      <c r="V76" s="189"/>
      <c r="W76" s="216"/>
      <c r="X76" s="189"/>
      <c r="Y76" s="189"/>
      <c r="Z76" s="189"/>
      <c r="AA76" s="189"/>
      <c r="AB76" s="189"/>
    </row>
    <row r="77" spans="1:28" ht="15.75" customHeight="1">
      <c r="A77" s="189"/>
      <c r="B77" s="189"/>
      <c r="C77" s="189"/>
      <c r="D77" s="629"/>
      <c r="E77" s="629"/>
      <c r="F77" s="629"/>
      <c r="G77" s="555"/>
      <c r="H77" s="555"/>
      <c r="I77" s="555"/>
      <c r="J77" s="555"/>
      <c r="K77" s="555"/>
      <c r="L77" s="555"/>
      <c r="M77" s="555"/>
      <c r="N77" s="555"/>
      <c r="O77" s="629"/>
      <c r="P77" s="629"/>
      <c r="Q77" s="189"/>
      <c r="R77" s="191"/>
      <c r="S77" s="191"/>
      <c r="T77" s="191"/>
      <c r="U77" s="189"/>
      <c r="V77" s="189"/>
      <c r="W77" s="216"/>
      <c r="X77" s="189"/>
      <c r="Y77" s="189"/>
      <c r="Z77" s="189"/>
      <c r="AA77" s="189"/>
      <c r="AB77" s="189"/>
    </row>
    <row r="78" spans="1:28" ht="15.75" customHeight="1">
      <c r="A78" s="189"/>
      <c r="B78" s="189"/>
      <c r="C78" s="189"/>
      <c r="D78" s="629"/>
      <c r="E78" s="629"/>
      <c r="F78" s="629"/>
      <c r="G78" s="555"/>
      <c r="H78" s="555"/>
      <c r="I78" s="555"/>
      <c r="J78" s="555"/>
      <c r="K78" s="555"/>
      <c r="L78" s="555"/>
      <c r="M78" s="555"/>
      <c r="N78" s="555"/>
      <c r="O78" s="629"/>
      <c r="P78" s="629"/>
      <c r="Q78" s="189"/>
      <c r="R78" s="191"/>
      <c r="S78" s="191"/>
      <c r="T78" s="191"/>
      <c r="U78" s="189"/>
      <c r="V78" s="189"/>
      <c r="W78" s="216"/>
      <c r="X78" s="189"/>
      <c r="Y78" s="189"/>
      <c r="Z78" s="189"/>
      <c r="AA78" s="189"/>
      <c r="AB78" s="189"/>
    </row>
    <row r="79" spans="1:28" ht="15.75" customHeight="1">
      <c r="A79" s="189"/>
      <c r="B79" s="189"/>
      <c r="C79" s="189"/>
      <c r="D79" s="629"/>
      <c r="E79" s="629"/>
      <c r="F79" s="629"/>
      <c r="G79" s="555"/>
      <c r="H79" s="555"/>
      <c r="I79" s="555"/>
      <c r="J79" s="555"/>
      <c r="K79" s="555"/>
      <c r="L79" s="555"/>
      <c r="M79" s="555"/>
      <c r="N79" s="555"/>
      <c r="O79" s="629"/>
      <c r="P79" s="629"/>
      <c r="Q79" s="189"/>
      <c r="R79" s="191"/>
      <c r="S79" s="191"/>
      <c r="T79" s="191"/>
      <c r="U79" s="189"/>
      <c r="V79" s="189"/>
      <c r="W79" s="216"/>
      <c r="X79" s="189"/>
      <c r="Y79" s="189"/>
      <c r="Z79" s="189"/>
      <c r="AA79" s="189"/>
      <c r="AB79" s="189"/>
    </row>
    <row r="80" spans="1:28" ht="15.75" customHeight="1">
      <c r="A80" s="189"/>
      <c r="B80" s="189"/>
      <c r="C80" s="189"/>
      <c r="D80" s="629"/>
      <c r="E80" s="629"/>
      <c r="F80" s="629"/>
      <c r="G80" s="555"/>
      <c r="H80" s="555"/>
      <c r="I80" s="555"/>
      <c r="J80" s="555"/>
      <c r="K80" s="555"/>
      <c r="L80" s="555"/>
      <c r="M80" s="555"/>
      <c r="N80" s="555"/>
      <c r="O80" s="629"/>
      <c r="P80" s="629"/>
      <c r="Q80" s="189"/>
      <c r="R80" s="191"/>
      <c r="S80" s="191"/>
      <c r="T80" s="191"/>
      <c r="U80" s="189"/>
      <c r="V80" s="189"/>
      <c r="W80" s="216"/>
      <c r="X80" s="189"/>
      <c r="Y80" s="189"/>
      <c r="Z80" s="189"/>
      <c r="AA80" s="189"/>
      <c r="AB80" s="189"/>
    </row>
    <row r="81" spans="1:28" ht="15.75" customHeight="1">
      <c r="A81" s="189"/>
      <c r="B81" s="189"/>
      <c r="C81" s="189"/>
      <c r="D81" s="629"/>
      <c r="E81" s="629"/>
      <c r="F81" s="629"/>
      <c r="G81" s="555"/>
      <c r="H81" s="555"/>
      <c r="I81" s="555"/>
      <c r="J81" s="555"/>
      <c r="K81" s="555"/>
      <c r="L81" s="555"/>
      <c r="M81" s="555"/>
      <c r="N81" s="555"/>
      <c r="O81" s="629"/>
      <c r="P81" s="629"/>
      <c r="Q81" s="189"/>
      <c r="R81" s="191"/>
      <c r="S81" s="191"/>
      <c r="T81" s="191"/>
      <c r="U81" s="189"/>
      <c r="V81" s="189"/>
      <c r="W81" s="216"/>
      <c r="X81" s="189"/>
      <c r="Y81" s="189"/>
      <c r="Z81" s="189"/>
      <c r="AA81" s="189"/>
      <c r="AB81" s="189"/>
    </row>
    <row r="82" spans="1:28" ht="15.75" customHeight="1">
      <c r="A82" s="189"/>
      <c r="B82" s="189"/>
      <c r="C82" s="189"/>
      <c r="D82" s="629"/>
      <c r="E82" s="629"/>
      <c r="F82" s="629"/>
      <c r="G82" s="555"/>
      <c r="H82" s="555"/>
      <c r="I82" s="555"/>
      <c r="J82" s="555"/>
      <c r="K82" s="555"/>
      <c r="L82" s="555"/>
      <c r="M82" s="555"/>
      <c r="N82" s="555"/>
      <c r="O82" s="629"/>
      <c r="P82" s="629"/>
      <c r="Q82" s="189"/>
      <c r="R82" s="191"/>
      <c r="S82" s="191"/>
      <c r="T82" s="191"/>
      <c r="U82" s="189"/>
      <c r="V82" s="189"/>
      <c r="W82" s="216"/>
      <c r="X82" s="189"/>
      <c r="Y82" s="189"/>
      <c r="Z82" s="189"/>
      <c r="AA82" s="189"/>
      <c r="AB82" s="189"/>
    </row>
    <row r="83" spans="1:28" ht="15.75" customHeight="1">
      <c r="A83" s="189"/>
      <c r="B83" s="189"/>
      <c r="C83" s="189"/>
      <c r="D83" s="629"/>
      <c r="E83" s="629">
        <v>1125</v>
      </c>
      <c r="F83" s="629">
        <v>888</v>
      </c>
      <c r="G83" s="555">
        <v>1049</v>
      </c>
      <c r="H83" s="555">
        <v>896</v>
      </c>
      <c r="I83" s="555">
        <v>849</v>
      </c>
      <c r="J83" s="555">
        <v>974</v>
      </c>
      <c r="K83" s="555">
        <v>304</v>
      </c>
      <c r="L83" s="555">
        <v>200</v>
      </c>
      <c r="M83" s="555">
        <v>273</v>
      </c>
      <c r="N83" s="555"/>
      <c r="O83" s="629"/>
      <c r="P83" s="629"/>
      <c r="Q83" s="189"/>
      <c r="R83" s="191"/>
      <c r="S83" s="191"/>
      <c r="T83" s="191"/>
      <c r="U83" s="189"/>
      <c r="V83" s="189"/>
      <c r="W83" s="216"/>
      <c r="X83" s="189"/>
      <c r="Y83" s="189"/>
      <c r="Z83" s="189"/>
      <c r="AA83" s="189"/>
      <c r="AB83" s="189"/>
    </row>
    <row r="84" spans="1:28" ht="15.75" customHeight="1">
      <c r="A84" s="189"/>
      <c r="B84" s="189"/>
      <c r="C84" s="189"/>
      <c r="D84" s="629"/>
      <c r="E84" s="629"/>
      <c r="F84" s="629"/>
      <c r="G84" s="555"/>
      <c r="H84" s="555"/>
      <c r="I84" s="555"/>
      <c r="J84" s="555"/>
      <c r="K84" s="555"/>
      <c r="L84" s="555"/>
      <c r="M84" s="555"/>
      <c r="N84" s="555"/>
      <c r="O84" s="629"/>
      <c r="P84" s="629"/>
      <c r="Q84" s="189"/>
      <c r="R84" s="191"/>
      <c r="S84" s="191"/>
      <c r="T84" s="191"/>
      <c r="U84" s="189"/>
      <c r="V84" s="189"/>
      <c r="W84" s="216"/>
      <c r="X84" s="189"/>
      <c r="Y84" s="189"/>
      <c r="Z84" s="189"/>
      <c r="AA84" s="189"/>
      <c r="AB84" s="189"/>
    </row>
    <row r="85" spans="1:28" ht="15.75" customHeight="1">
      <c r="A85" s="189"/>
      <c r="B85" s="189"/>
      <c r="C85" s="189"/>
      <c r="D85" s="629"/>
      <c r="E85" s="629">
        <f>E38/E83</f>
        <v>0</v>
      </c>
      <c r="F85" s="629"/>
      <c r="G85" s="555"/>
      <c r="H85" s="555"/>
      <c r="I85" s="555"/>
      <c r="J85" s="555"/>
      <c r="K85" s="555"/>
      <c r="L85" s="555"/>
      <c r="M85" s="555"/>
      <c r="N85" s="555"/>
      <c r="O85" s="629"/>
      <c r="P85" s="629"/>
      <c r="Q85" s="189"/>
      <c r="R85" s="191"/>
      <c r="S85" s="191"/>
      <c r="T85" s="191"/>
      <c r="U85" s="189"/>
      <c r="V85" s="189"/>
      <c r="W85" s="216"/>
      <c r="X85" s="189"/>
      <c r="Y85" s="189"/>
      <c r="Z85" s="189"/>
      <c r="AA85" s="189"/>
      <c r="AB85" s="189"/>
    </row>
    <row r="86" spans="1:28" ht="15.75" customHeight="1">
      <c r="A86" s="189"/>
      <c r="B86" s="189"/>
      <c r="C86" s="189"/>
      <c r="D86" s="629"/>
      <c r="E86" s="629"/>
      <c r="F86" s="629"/>
      <c r="G86" s="555"/>
      <c r="H86" s="555"/>
      <c r="I86" s="555"/>
      <c r="J86" s="555"/>
      <c r="K86" s="555"/>
      <c r="L86" s="555"/>
      <c r="M86" s="555"/>
      <c r="N86" s="555"/>
      <c r="O86" s="629"/>
      <c r="P86" s="629"/>
      <c r="Q86" s="189"/>
      <c r="R86" s="191"/>
      <c r="S86" s="191"/>
      <c r="T86" s="191"/>
      <c r="U86" s="189"/>
      <c r="V86" s="189"/>
      <c r="W86" s="216"/>
      <c r="X86" s="189"/>
      <c r="Y86" s="189"/>
      <c r="Z86" s="189"/>
      <c r="AA86" s="189"/>
      <c r="AB86" s="189"/>
    </row>
    <row r="87" spans="1:28" ht="15.75" customHeight="1">
      <c r="A87" s="189"/>
      <c r="B87" s="189"/>
      <c r="C87" s="189"/>
      <c r="D87" s="629"/>
      <c r="E87" s="629"/>
      <c r="F87" s="629"/>
      <c r="G87" s="555"/>
      <c r="H87" s="555"/>
      <c r="I87" s="555"/>
      <c r="J87" s="555"/>
      <c r="K87" s="555"/>
      <c r="L87" s="555"/>
      <c r="M87" s="555"/>
      <c r="N87" s="555"/>
      <c r="O87" s="629"/>
      <c r="P87" s="629"/>
      <c r="Q87" s="189"/>
      <c r="R87" s="191"/>
      <c r="S87" s="191"/>
      <c r="T87" s="191"/>
      <c r="U87" s="189"/>
      <c r="V87" s="189"/>
      <c r="W87" s="216"/>
      <c r="X87" s="189"/>
      <c r="Y87" s="189"/>
      <c r="Z87" s="189"/>
      <c r="AA87" s="189"/>
      <c r="AB87" s="189"/>
    </row>
    <row r="88" spans="1:28" ht="15.75" customHeight="1">
      <c r="A88" s="189"/>
      <c r="B88" s="189"/>
      <c r="C88" s="189"/>
      <c r="D88" s="629"/>
      <c r="E88" s="629"/>
      <c r="F88" s="629"/>
      <c r="G88" s="555"/>
      <c r="H88" s="555"/>
      <c r="I88" s="555"/>
      <c r="J88" s="555"/>
      <c r="K88" s="555"/>
      <c r="L88" s="555"/>
      <c r="M88" s="555"/>
      <c r="N88" s="555"/>
      <c r="O88" s="629"/>
      <c r="P88" s="629"/>
      <c r="Q88" s="189"/>
      <c r="R88" s="191"/>
      <c r="S88" s="191"/>
      <c r="T88" s="191"/>
      <c r="U88" s="189"/>
      <c r="V88" s="189"/>
      <c r="W88" s="216"/>
      <c r="X88" s="189"/>
      <c r="Y88" s="189"/>
      <c r="Z88" s="189"/>
      <c r="AA88" s="189"/>
      <c r="AB88" s="189"/>
    </row>
    <row r="89" spans="1:28" ht="15.75" customHeight="1">
      <c r="A89" s="189"/>
      <c r="B89" s="189"/>
      <c r="C89" s="189"/>
      <c r="D89" s="629"/>
      <c r="E89" s="629"/>
      <c r="F89" s="629"/>
      <c r="G89" s="555"/>
      <c r="H89" s="555"/>
      <c r="I89" s="555"/>
      <c r="J89" s="555"/>
      <c r="K89" s="555"/>
      <c r="L89" s="555"/>
      <c r="M89" s="555"/>
      <c r="N89" s="555"/>
      <c r="O89" s="629"/>
      <c r="P89" s="629"/>
      <c r="Q89" s="189"/>
      <c r="R89" s="191"/>
      <c r="S89" s="191"/>
      <c r="T89" s="191"/>
      <c r="U89" s="189"/>
      <c r="V89" s="189"/>
      <c r="W89" s="216"/>
      <c r="X89" s="189"/>
      <c r="Y89" s="189"/>
      <c r="Z89" s="189"/>
      <c r="AA89" s="189"/>
      <c r="AB89" s="189"/>
    </row>
    <row r="90" spans="1:28" ht="15.75" customHeight="1">
      <c r="A90" s="189"/>
      <c r="B90" s="189"/>
      <c r="C90" s="189"/>
      <c r="D90" s="629"/>
      <c r="E90" s="629"/>
      <c r="F90" s="629"/>
      <c r="G90" s="555"/>
      <c r="H90" s="555"/>
      <c r="I90" s="555"/>
      <c r="J90" s="555"/>
      <c r="K90" s="555"/>
      <c r="L90" s="555"/>
      <c r="M90" s="555"/>
      <c r="N90" s="555"/>
      <c r="O90" s="629"/>
      <c r="P90" s="629"/>
      <c r="Q90" s="189"/>
      <c r="R90" s="191"/>
      <c r="S90" s="191"/>
      <c r="T90" s="191"/>
      <c r="U90" s="189"/>
      <c r="V90" s="189"/>
      <c r="W90" s="216"/>
      <c r="X90" s="189"/>
      <c r="Y90" s="189"/>
      <c r="Z90" s="189"/>
      <c r="AA90" s="189"/>
      <c r="AB90" s="189"/>
    </row>
    <row r="91" spans="1:28" ht="15.75" customHeight="1">
      <c r="A91" s="189"/>
      <c r="B91" s="189"/>
      <c r="C91" s="189"/>
      <c r="D91" s="204"/>
      <c r="E91" s="204"/>
      <c r="F91" s="204"/>
      <c r="G91" s="555"/>
      <c r="H91" s="555"/>
      <c r="I91" s="555"/>
      <c r="J91" s="555"/>
      <c r="K91" s="555"/>
      <c r="L91" s="555"/>
      <c r="M91" s="555"/>
      <c r="N91" s="555"/>
      <c r="O91" s="204"/>
      <c r="P91" s="204"/>
      <c r="Q91" s="189"/>
      <c r="R91" s="191"/>
      <c r="S91" s="191"/>
      <c r="T91" s="191"/>
      <c r="U91" s="189"/>
      <c r="V91" s="189"/>
      <c r="W91" s="216"/>
      <c r="X91" s="189"/>
      <c r="Y91" s="189"/>
      <c r="Z91" s="189"/>
      <c r="AA91" s="189"/>
      <c r="AB91" s="189"/>
    </row>
    <row r="92" spans="1:28" ht="15.75" customHeight="1">
      <c r="A92" s="189"/>
      <c r="B92" s="189"/>
      <c r="C92" s="189"/>
      <c r="D92" s="204"/>
      <c r="E92" s="204"/>
      <c r="F92" s="204"/>
      <c r="G92" s="555"/>
      <c r="H92" s="555"/>
      <c r="I92" s="555"/>
      <c r="J92" s="555"/>
      <c r="K92" s="555"/>
      <c r="L92" s="555"/>
      <c r="M92" s="555"/>
      <c r="N92" s="555"/>
      <c r="O92" s="204"/>
      <c r="P92" s="204"/>
      <c r="Q92" s="189"/>
      <c r="R92" s="191"/>
      <c r="S92" s="191"/>
      <c r="T92" s="191"/>
      <c r="U92" s="189"/>
      <c r="V92" s="189"/>
      <c r="W92" s="216"/>
      <c r="X92" s="189"/>
      <c r="Y92" s="189"/>
      <c r="Z92" s="189"/>
      <c r="AA92" s="189"/>
      <c r="AB92" s="189"/>
    </row>
    <row r="93" spans="1:28" ht="15.75" customHeight="1">
      <c r="A93" s="189"/>
      <c r="B93" s="189"/>
      <c r="C93" s="189"/>
      <c r="D93" s="204"/>
      <c r="E93" s="204"/>
      <c r="F93" s="204"/>
      <c r="G93" s="555"/>
      <c r="H93" s="555"/>
      <c r="I93" s="555"/>
      <c r="J93" s="555"/>
      <c r="K93" s="555"/>
      <c r="L93" s="555"/>
      <c r="M93" s="555"/>
      <c r="N93" s="555"/>
      <c r="O93" s="204"/>
      <c r="P93" s="204"/>
      <c r="Q93" s="189"/>
      <c r="R93" s="191"/>
      <c r="S93" s="191"/>
      <c r="T93" s="191"/>
      <c r="U93" s="189"/>
      <c r="V93" s="189"/>
      <c r="W93" s="216"/>
      <c r="X93" s="189"/>
      <c r="Y93" s="189"/>
      <c r="Z93" s="189"/>
      <c r="AA93" s="189"/>
      <c r="AB93" s="189"/>
    </row>
    <row r="94" spans="1:28" ht="15.75" customHeight="1">
      <c r="C94" s="189"/>
      <c r="D94" s="204"/>
      <c r="E94" s="204"/>
      <c r="F94" s="204"/>
      <c r="G94" s="555"/>
      <c r="H94" s="555"/>
      <c r="I94" s="555"/>
      <c r="J94" s="555"/>
      <c r="K94" s="555"/>
      <c r="L94" s="555"/>
      <c r="M94" s="555"/>
      <c r="N94" s="555"/>
      <c r="O94" s="204"/>
    </row>
    <row r="95" spans="1:28" ht="15.75" customHeight="1">
      <c r="C95" s="189"/>
      <c r="D95" s="204"/>
      <c r="E95" s="204"/>
      <c r="F95" s="204"/>
      <c r="G95" s="555"/>
      <c r="H95" s="555"/>
      <c r="I95" s="555"/>
      <c r="J95" s="555"/>
      <c r="K95" s="555"/>
      <c r="L95" s="555"/>
      <c r="M95" s="555"/>
      <c r="N95" s="555"/>
      <c r="O95" s="204"/>
    </row>
    <row r="96" spans="1:28" ht="15.75" customHeight="1">
      <c r="C96" s="189"/>
      <c r="D96" s="204"/>
      <c r="E96" s="204"/>
      <c r="F96" s="204"/>
      <c r="G96" s="555"/>
      <c r="H96" s="555"/>
      <c r="I96" s="555"/>
      <c r="J96" s="555"/>
      <c r="K96" s="555"/>
      <c r="L96" s="555"/>
      <c r="M96" s="555"/>
      <c r="N96" s="555"/>
      <c r="O96" s="204"/>
    </row>
    <row r="97" spans="3:15" ht="15.75" customHeight="1">
      <c r="C97" s="189"/>
      <c r="D97" s="204"/>
      <c r="E97" s="204"/>
      <c r="F97" s="204"/>
      <c r="G97" s="555"/>
      <c r="H97" s="555"/>
      <c r="I97" s="555"/>
      <c r="J97" s="555"/>
      <c r="K97" s="555"/>
      <c r="L97" s="555"/>
      <c r="M97" s="555"/>
      <c r="N97" s="555"/>
      <c r="O97" s="204"/>
    </row>
    <row r="98" spans="3:15" ht="15.75" customHeight="1">
      <c r="C98" s="189"/>
      <c r="D98" s="204"/>
      <c r="E98" s="204"/>
      <c r="F98" s="204"/>
      <c r="G98" s="555"/>
      <c r="H98" s="555"/>
      <c r="I98" s="555"/>
      <c r="J98" s="555"/>
      <c r="K98" s="555"/>
      <c r="L98" s="555"/>
      <c r="M98" s="555"/>
      <c r="N98" s="555"/>
      <c r="O98" s="204"/>
    </row>
    <row r="99" spans="3:15" ht="15.75" customHeight="1"/>
    <row r="100" spans="3:15" ht="15.75" customHeight="1"/>
    <row r="101" spans="3:15" ht="15.75" customHeight="1"/>
    <row r="102" spans="3:15" ht="15.75" customHeight="1"/>
    <row r="103" spans="3:15" ht="15.75" customHeight="1"/>
    <row r="104" spans="3:15" ht="15.75" customHeight="1"/>
    <row r="105" spans="3:15" ht="15.75" customHeight="1"/>
    <row r="106" spans="3:15" ht="15.75" customHeight="1"/>
    <row r="107" spans="3:15" ht="15.75" customHeight="1"/>
    <row r="108" spans="3:15" ht="15.75" customHeight="1"/>
    <row r="109" spans="3:15" ht="15.75" customHeight="1"/>
    <row r="110" spans="3:15" ht="15.75" customHeight="1"/>
    <row r="111" spans="3:15" ht="15.75" customHeight="1"/>
    <row r="112" spans="3:15"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sheetData>
  <pageMargins left="0.7" right="0.7" top="0.75" bottom="0.75" header="0" footer="0"/>
  <pageSetup paperSize="9" scale="79" fitToHeight="0" orientation="portrait" r:id="rId1"/>
  <colBreaks count="1" manualBreakCount="1">
    <brk id="1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70F8F-2BBD-4B17-BE54-70810A336BD9}">
  <dimension ref="A1:Y1002"/>
  <sheetViews>
    <sheetView view="pageBreakPreview" topLeftCell="D1" zoomScaleNormal="90" zoomScaleSheetLayoutView="100" workbookViewId="0">
      <selection activeCell="N40" sqref="N40"/>
    </sheetView>
  </sheetViews>
  <sheetFormatPr defaultColWidth="14.453125" defaultRowHeight="15" customHeight="1"/>
  <cols>
    <col min="1" max="1" width="8.81640625" style="56" customWidth="1"/>
    <col min="2" max="2" width="31.453125" style="56" customWidth="1"/>
    <col min="3" max="20" width="19.453125" style="56" customWidth="1"/>
    <col min="21" max="21" width="27.1796875" style="56" customWidth="1"/>
    <col min="22" max="22" width="18.6328125" style="56" customWidth="1"/>
    <col min="23" max="25" width="8" style="56" customWidth="1"/>
    <col min="26" max="16384" width="14.453125" style="56"/>
  </cols>
  <sheetData>
    <row r="1" spans="1:25" ht="14.5">
      <c r="A1" s="57"/>
      <c r="B1" s="57"/>
      <c r="C1" s="228" t="s">
        <v>340</v>
      </c>
      <c r="D1" s="57"/>
      <c r="E1" s="57"/>
      <c r="F1" s="57"/>
      <c r="G1" s="57"/>
      <c r="H1" s="57"/>
      <c r="I1" s="57"/>
      <c r="J1" s="57"/>
      <c r="K1" s="57"/>
      <c r="L1" s="57"/>
      <c r="M1" s="57"/>
      <c r="N1" s="57"/>
      <c r="O1" s="57"/>
      <c r="P1" s="57"/>
      <c r="Q1" s="57"/>
      <c r="R1" s="57"/>
      <c r="S1" s="57"/>
      <c r="T1" s="57"/>
      <c r="U1" s="57"/>
      <c r="V1" s="57"/>
      <c r="W1" s="57"/>
      <c r="X1" s="57"/>
      <c r="Y1" s="57"/>
    </row>
    <row r="2" spans="1:25" ht="24.75" customHeight="1">
      <c r="A2" s="57"/>
      <c r="B2" s="76" t="str">
        <f>'Master Summary '!B1</f>
        <v>Land at Bolston House, Boviston, Cardiff</v>
      </c>
      <c r="C2" s="76"/>
      <c r="D2" s="57"/>
      <c r="E2" s="57"/>
      <c r="F2" s="57"/>
      <c r="G2" s="57"/>
      <c r="H2" s="57"/>
      <c r="I2" s="57"/>
      <c r="J2" s="57"/>
      <c r="K2" s="57"/>
      <c r="L2" s="57"/>
      <c r="M2" s="57"/>
      <c r="N2" s="57"/>
      <c r="O2" s="57"/>
      <c r="P2" s="57"/>
      <c r="Q2" s="57"/>
      <c r="R2" s="57"/>
      <c r="S2" s="57"/>
      <c r="T2" s="57"/>
      <c r="U2" s="57"/>
      <c r="V2" s="57"/>
      <c r="W2" s="57"/>
      <c r="X2" s="57"/>
      <c r="Y2" s="57"/>
    </row>
    <row r="3" spans="1:25" ht="24.75" customHeight="1">
      <c r="A3" s="57"/>
      <c r="B3" s="76" t="str">
        <f>'Master Summary '!B3</f>
        <v>Cost Plan Number 8</v>
      </c>
      <c r="C3" s="75" t="str">
        <f>'Master Summary '!B3</f>
        <v>Cost Plan Number 8</v>
      </c>
      <c r="D3" s="74"/>
      <c r="E3" s="57"/>
      <c r="F3" s="57"/>
      <c r="G3" s="57"/>
      <c r="H3" s="57"/>
      <c r="I3" s="57"/>
      <c r="J3" s="57"/>
      <c r="K3" s="57"/>
      <c r="L3" s="57"/>
      <c r="M3" s="57"/>
      <c r="N3" s="57"/>
      <c r="O3" s="57"/>
      <c r="P3" s="57"/>
      <c r="Q3" s="57"/>
      <c r="R3" s="57"/>
      <c r="S3" s="57"/>
      <c r="T3" s="57"/>
      <c r="U3" s="57"/>
      <c r="V3" s="57"/>
      <c r="W3" s="57"/>
      <c r="X3" s="57"/>
      <c r="Y3" s="57"/>
    </row>
    <row r="4" spans="1:25" ht="14.5">
      <c r="A4" s="57"/>
      <c r="B4" s="57"/>
      <c r="C4" s="57"/>
      <c r="D4" s="57"/>
      <c r="E4" s="57"/>
      <c r="F4" s="57"/>
      <c r="G4" s="57"/>
      <c r="H4" s="57"/>
      <c r="I4" s="57"/>
      <c r="J4" s="57"/>
      <c r="K4" s="57"/>
      <c r="L4" s="57"/>
      <c r="M4" s="57"/>
      <c r="N4" s="57"/>
      <c r="O4" s="57"/>
      <c r="P4" s="57"/>
      <c r="Q4" s="57"/>
      <c r="R4" s="57"/>
      <c r="S4" s="57"/>
      <c r="T4" s="57"/>
      <c r="U4" s="57"/>
      <c r="V4" s="57"/>
      <c r="W4" s="57"/>
      <c r="X4" s="57"/>
      <c r="Y4" s="57"/>
    </row>
    <row r="5" spans="1:25" ht="33" customHeight="1">
      <c r="A5" s="57"/>
      <c r="B5" s="68" t="s">
        <v>259</v>
      </c>
      <c r="C5" s="247" t="s">
        <v>349</v>
      </c>
      <c r="D5" s="248"/>
      <c r="E5" s="264" t="s">
        <v>350</v>
      </c>
      <c r="F5" s="265"/>
      <c r="G5" s="279" t="s">
        <v>351</v>
      </c>
      <c r="H5" s="280"/>
      <c r="I5" s="77" t="s">
        <v>352</v>
      </c>
      <c r="J5" s="78"/>
      <c r="K5" s="379" t="s">
        <v>353</v>
      </c>
      <c r="L5" s="380"/>
      <c r="M5" s="310" t="s">
        <v>354</v>
      </c>
      <c r="N5" s="311"/>
      <c r="O5" s="294" t="s">
        <v>355</v>
      </c>
      <c r="P5" s="295"/>
      <c r="Q5" s="326" t="s">
        <v>356</v>
      </c>
      <c r="R5" s="327"/>
      <c r="S5" s="342" t="s">
        <v>357</v>
      </c>
      <c r="T5" s="343"/>
      <c r="U5" s="71"/>
      <c r="V5" s="57"/>
      <c r="W5" s="57"/>
      <c r="X5" s="57"/>
      <c r="Y5" s="57"/>
    </row>
    <row r="6" spans="1:25" ht="18.75" customHeight="1">
      <c r="A6" s="57"/>
      <c r="B6" s="64" t="s">
        <v>260</v>
      </c>
      <c r="C6" s="249">
        <v>1</v>
      </c>
      <c r="D6" s="250"/>
      <c r="E6" s="266">
        <v>1</v>
      </c>
      <c r="F6" s="267"/>
      <c r="G6" s="281">
        <v>1</v>
      </c>
      <c r="H6" s="282"/>
      <c r="I6" s="79">
        <v>1</v>
      </c>
      <c r="J6" s="80"/>
      <c r="K6" s="381">
        <v>1</v>
      </c>
      <c r="L6" s="382"/>
      <c r="M6" s="312">
        <v>1</v>
      </c>
      <c r="N6" s="313"/>
      <c r="O6" s="296">
        <v>1</v>
      </c>
      <c r="P6" s="297"/>
      <c r="Q6" s="328">
        <v>1</v>
      </c>
      <c r="R6" s="329"/>
      <c r="S6" s="344">
        <v>1</v>
      </c>
      <c r="T6" s="345"/>
      <c r="U6" s="95"/>
      <c r="V6" s="57"/>
      <c r="W6" s="57"/>
      <c r="X6" s="57"/>
      <c r="Y6" s="57"/>
    </row>
    <row r="7" spans="1:25" ht="17.25" customHeight="1">
      <c r="A7" s="57"/>
      <c r="B7" s="64" t="s">
        <v>281</v>
      </c>
      <c r="C7" s="251">
        <f>C8*10.7654</f>
        <v>4876.7262000000001</v>
      </c>
      <c r="D7" s="252"/>
      <c r="E7" s="268">
        <f>E8*10.7654</f>
        <v>3961.6671999999999</v>
      </c>
      <c r="F7" s="267"/>
      <c r="G7" s="283">
        <f>G8*10.7654</f>
        <v>4952.0839999999998</v>
      </c>
      <c r="H7" s="282"/>
      <c r="I7" s="81">
        <f>I8*10.7654</f>
        <v>3617.1743999999999</v>
      </c>
      <c r="J7" s="80"/>
      <c r="K7" s="383">
        <f>K8*10.7654</f>
        <v>3487.9895999999999</v>
      </c>
      <c r="L7" s="382"/>
      <c r="M7" s="314">
        <f>M8*10.7654</f>
        <v>4435.3447999999999</v>
      </c>
      <c r="N7" s="313"/>
      <c r="O7" s="298">
        <f>O8*10.7654</f>
        <v>1076.54</v>
      </c>
      <c r="P7" s="297"/>
      <c r="Q7" s="330">
        <f>Q8*10.7654</f>
        <v>1076.54</v>
      </c>
      <c r="R7" s="329"/>
      <c r="S7" s="346">
        <f>S8*10.7654</f>
        <v>1098.0708</v>
      </c>
      <c r="T7" s="345"/>
      <c r="U7" s="94"/>
      <c r="V7" s="57"/>
      <c r="W7" s="57"/>
      <c r="X7" s="57"/>
      <c r="Y7" s="57"/>
    </row>
    <row r="8" spans="1:25" ht="17.25" customHeight="1">
      <c r="A8" s="57"/>
      <c r="B8" s="73" t="s">
        <v>280</v>
      </c>
      <c r="C8" s="435">
        <f>417+36</f>
        <v>453</v>
      </c>
      <c r="D8" s="253"/>
      <c r="E8" s="266">
        <v>368</v>
      </c>
      <c r="F8" s="267"/>
      <c r="G8" s="281">
        <v>460</v>
      </c>
      <c r="H8" s="282"/>
      <c r="I8" s="79">
        <v>336</v>
      </c>
      <c r="J8" s="80"/>
      <c r="K8" s="381">
        <v>324</v>
      </c>
      <c r="L8" s="382"/>
      <c r="M8" s="436">
        <f>370+51-9</f>
        <v>412</v>
      </c>
      <c r="N8" s="313"/>
      <c r="O8" s="296">
        <v>100</v>
      </c>
      <c r="P8" s="297"/>
      <c r="Q8" s="328">
        <v>100</v>
      </c>
      <c r="R8" s="329"/>
      <c r="S8" s="344">
        <v>102</v>
      </c>
      <c r="T8" s="345"/>
      <c r="U8" s="72"/>
      <c r="V8" s="57"/>
      <c r="W8" s="57"/>
      <c r="X8" s="57"/>
      <c r="Y8" s="57"/>
    </row>
    <row r="9" spans="1:25" ht="26.25" customHeight="1">
      <c r="A9" s="57"/>
      <c r="B9" s="71"/>
      <c r="C9" s="249"/>
      <c r="D9" s="254"/>
      <c r="E9" s="266"/>
      <c r="F9" s="269"/>
      <c r="G9" s="281"/>
      <c r="H9" s="284"/>
      <c r="I9" s="79"/>
      <c r="J9" s="82"/>
      <c r="K9" s="381"/>
      <c r="L9" s="384"/>
      <c r="M9" s="312"/>
      <c r="N9" s="315"/>
      <c r="O9" s="296"/>
      <c r="P9" s="299"/>
      <c r="Q9" s="328"/>
      <c r="R9" s="331"/>
      <c r="S9" s="344"/>
      <c r="T9" s="347"/>
      <c r="U9" s="72"/>
      <c r="V9" s="57"/>
      <c r="W9" s="57"/>
      <c r="X9" s="57"/>
      <c r="Y9" s="57"/>
    </row>
    <row r="10" spans="1:25" ht="26.25" customHeight="1">
      <c r="A10" s="57"/>
      <c r="B10" s="71"/>
      <c r="C10" s="255"/>
      <c r="D10" s="254"/>
      <c r="E10" s="270"/>
      <c r="F10" s="269"/>
      <c r="G10" s="285"/>
      <c r="H10" s="284"/>
      <c r="I10" s="83"/>
      <c r="J10" s="82"/>
      <c r="K10" s="385"/>
      <c r="L10" s="384"/>
      <c r="M10" s="316"/>
      <c r="N10" s="315"/>
      <c r="O10" s="300"/>
      <c r="P10" s="299"/>
      <c r="Q10" s="332"/>
      <c r="R10" s="331"/>
      <c r="S10" s="348"/>
      <c r="T10" s="347"/>
      <c r="U10" s="70"/>
      <c r="V10" s="57"/>
      <c r="W10" s="57"/>
      <c r="X10" s="57"/>
      <c r="Y10" s="57"/>
    </row>
    <row r="11" spans="1:25" ht="22.5" customHeight="1">
      <c r="B11" s="68" t="s">
        <v>261</v>
      </c>
      <c r="C11" s="256"/>
      <c r="D11" s="256" t="s">
        <v>262</v>
      </c>
      <c r="E11" s="271"/>
      <c r="F11" s="271" t="s">
        <v>262</v>
      </c>
      <c r="G11" s="286"/>
      <c r="H11" s="286" t="s">
        <v>262</v>
      </c>
      <c r="I11" s="84"/>
      <c r="J11" s="84" t="s">
        <v>262</v>
      </c>
      <c r="K11" s="386"/>
      <c r="L11" s="386" t="s">
        <v>262</v>
      </c>
      <c r="M11" s="317"/>
      <c r="N11" s="317" t="s">
        <v>262</v>
      </c>
      <c r="O11" s="301"/>
      <c r="P11" s="301" t="s">
        <v>262</v>
      </c>
      <c r="Q11" s="333"/>
      <c r="R11" s="333" t="s">
        <v>262</v>
      </c>
      <c r="S11" s="349"/>
      <c r="T11" s="349" t="s">
        <v>262</v>
      </c>
      <c r="U11" s="57"/>
      <c r="V11" s="57"/>
      <c r="W11" s="57"/>
      <c r="X11" s="57"/>
      <c r="Y11" s="57"/>
    </row>
    <row r="12" spans="1:25" ht="14.5">
      <c r="B12" s="64"/>
      <c r="C12" s="257"/>
      <c r="D12" s="257"/>
      <c r="E12" s="272"/>
      <c r="F12" s="272"/>
      <c r="G12" s="287"/>
      <c r="H12" s="287"/>
      <c r="I12" s="85"/>
      <c r="J12" s="85"/>
      <c r="K12" s="387"/>
      <c r="L12" s="387"/>
      <c r="M12" s="318"/>
      <c r="N12" s="318"/>
      <c r="O12" s="302"/>
      <c r="P12" s="302"/>
      <c r="Q12" s="334"/>
      <c r="R12" s="334"/>
      <c r="S12" s="350"/>
      <c r="T12" s="350"/>
      <c r="U12" s="57"/>
      <c r="V12" s="57"/>
      <c r="W12" s="57"/>
      <c r="X12" s="57"/>
      <c r="Y12" s="57"/>
    </row>
    <row r="13" spans="1:25" ht="14.5">
      <c r="B13" s="69" t="s">
        <v>263</v>
      </c>
      <c r="C13" s="378">
        <f>$C$8*L13</f>
        <v>83371.560914703718</v>
      </c>
      <c r="D13" s="259">
        <f>C13/$C$8</f>
        <v>184.04318082716051</v>
      </c>
      <c r="E13" s="273">
        <f>$E$8*L13</f>
        <v>67727.890544395064</v>
      </c>
      <c r="F13" s="274">
        <f>E13/$E$8</f>
        <v>184.04318082716051</v>
      </c>
      <c r="G13" s="288">
        <f>$G$8*L13</f>
        <v>84659.863180493834</v>
      </c>
      <c r="H13" s="289">
        <f>G13/$G$8</f>
        <v>184.04318082716051</v>
      </c>
      <c r="I13" s="86">
        <f>$I$8*L13</f>
        <v>61838.508757925934</v>
      </c>
      <c r="J13" s="87">
        <f>I13/$I$8</f>
        <v>184.04318082716051</v>
      </c>
      <c r="K13" s="388">
        <f>'PLOT 5'!E26</f>
        <v>59629.990588000008</v>
      </c>
      <c r="L13" s="389">
        <f>K13/$K$8</f>
        <v>184.04318082716051</v>
      </c>
      <c r="M13" s="319">
        <f>L13*$M$8</f>
        <v>75825.790500790128</v>
      </c>
      <c r="N13" s="320">
        <f>M13/$M$8</f>
        <v>184.04318082716051</v>
      </c>
      <c r="O13" s="303">
        <f>L13*$O$8</f>
        <v>18404.31808271605</v>
      </c>
      <c r="P13" s="304">
        <f>O13/$O$8</f>
        <v>184.04318082716051</v>
      </c>
      <c r="Q13" s="335">
        <f>O13</f>
        <v>18404.31808271605</v>
      </c>
      <c r="R13" s="336">
        <f>Q13/$Q$8</f>
        <v>184.04318082716051</v>
      </c>
      <c r="S13" s="351">
        <f>L13*$S$8</f>
        <v>18772.404444370371</v>
      </c>
      <c r="T13" s="352">
        <f>S13/$S$8</f>
        <v>184.04318082716051</v>
      </c>
      <c r="U13" s="57"/>
      <c r="V13" s="57"/>
      <c r="W13" s="57"/>
      <c r="X13" s="57"/>
      <c r="Y13" s="57"/>
    </row>
    <row r="14" spans="1:25" ht="14.5">
      <c r="B14" s="64"/>
      <c r="C14" s="378">
        <f t="shared" ref="C14:C38" si="0">$C$8*L14</f>
        <v>0</v>
      </c>
      <c r="D14" s="259">
        <f t="shared" ref="D14:D38" si="1">C14/$C$8</f>
        <v>0</v>
      </c>
      <c r="E14" s="273">
        <f t="shared" ref="E14:E38" si="2">$E$8*L14</f>
        <v>0</v>
      </c>
      <c r="F14" s="274">
        <f t="shared" ref="F14:F38" si="3">E14/$E$8</f>
        <v>0</v>
      </c>
      <c r="G14" s="288">
        <f t="shared" ref="G14:G38" si="4">$G$8*L14</f>
        <v>0</v>
      </c>
      <c r="H14" s="289">
        <f t="shared" ref="H14:H38" si="5">G14/$G$8</f>
        <v>0</v>
      </c>
      <c r="I14" s="86">
        <f t="shared" ref="I14:I38" si="6">$I$8*L14</f>
        <v>0</v>
      </c>
      <c r="J14" s="87">
        <f t="shared" ref="J14:J38" si="7">I14/$I$8</f>
        <v>0</v>
      </c>
      <c r="K14" s="388"/>
      <c r="L14" s="389">
        <f t="shared" ref="L14:L38" si="8">K14/$K$8</f>
        <v>0</v>
      </c>
      <c r="M14" s="319">
        <f t="shared" ref="M14:M38" si="9">L14*$M$8</f>
        <v>0</v>
      </c>
      <c r="N14" s="320">
        <f t="shared" ref="N14:N38" si="10">M14/$M$8</f>
        <v>0</v>
      </c>
      <c r="O14" s="303">
        <f t="shared" ref="O14:O38" si="11">L14*$O$8</f>
        <v>0</v>
      </c>
      <c r="P14" s="304">
        <f t="shared" ref="P14:P38" si="12">O14/$O$8</f>
        <v>0</v>
      </c>
      <c r="Q14" s="335">
        <f t="shared" ref="Q14:Q38" si="13">O14</f>
        <v>0</v>
      </c>
      <c r="R14" s="336">
        <f t="shared" ref="R14:R38" si="14">Q14/$Q$8</f>
        <v>0</v>
      </c>
      <c r="S14" s="351">
        <f t="shared" ref="S14:S38" si="15">L14*$S$8</f>
        <v>0</v>
      </c>
      <c r="T14" s="352">
        <f t="shared" ref="T14:T38" si="16">S14/$S$8</f>
        <v>0</v>
      </c>
      <c r="U14" s="57"/>
      <c r="V14" s="57"/>
      <c r="W14" s="57"/>
      <c r="X14" s="57"/>
      <c r="Y14" s="57"/>
    </row>
    <row r="15" spans="1:25" ht="14.5">
      <c r="B15" s="69" t="s">
        <v>264</v>
      </c>
      <c r="C15" s="378">
        <f t="shared" si="0"/>
        <v>0</v>
      </c>
      <c r="D15" s="259">
        <f t="shared" si="1"/>
        <v>0</v>
      </c>
      <c r="E15" s="273">
        <f t="shared" si="2"/>
        <v>0</v>
      </c>
      <c r="F15" s="274">
        <f t="shared" si="3"/>
        <v>0</v>
      </c>
      <c r="G15" s="288">
        <f t="shared" si="4"/>
        <v>0</v>
      </c>
      <c r="H15" s="289">
        <f t="shared" si="5"/>
        <v>0</v>
      </c>
      <c r="I15" s="86">
        <f t="shared" si="6"/>
        <v>0</v>
      </c>
      <c r="J15" s="87">
        <f t="shared" si="7"/>
        <v>0</v>
      </c>
      <c r="K15" s="388"/>
      <c r="L15" s="389">
        <f t="shared" si="8"/>
        <v>0</v>
      </c>
      <c r="M15" s="319">
        <f t="shared" si="9"/>
        <v>0</v>
      </c>
      <c r="N15" s="320">
        <f t="shared" si="10"/>
        <v>0</v>
      </c>
      <c r="O15" s="303">
        <f t="shared" si="11"/>
        <v>0</v>
      </c>
      <c r="P15" s="304">
        <f t="shared" si="12"/>
        <v>0</v>
      </c>
      <c r="Q15" s="335">
        <f t="shared" si="13"/>
        <v>0</v>
      </c>
      <c r="R15" s="336">
        <f t="shared" si="14"/>
        <v>0</v>
      </c>
      <c r="S15" s="351">
        <f t="shared" si="15"/>
        <v>0</v>
      </c>
      <c r="T15" s="352">
        <f t="shared" si="16"/>
        <v>0</v>
      </c>
      <c r="U15" s="57"/>
      <c r="V15" s="57"/>
      <c r="W15" s="57"/>
      <c r="X15" s="57"/>
      <c r="Y15" s="57"/>
    </row>
    <row r="16" spans="1:25" ht="14.5">
      <c r="B16" s="93" t="s">
        <v>284</v>
      </c>
      <c r="C16" s="378">
        <f t="shared" si="0"/>
        <v>0</v>
      </c>
      <c r="D16" s="259">
        <f t="shared" si="1"/>
        <v>0</v>
      </c>
      <c r="E16" s="273">
        <f t="shared" si="2"/>
        <v>0</v>
      </c>
      <c r="F16" s="274">
        <f t="shared" si="3"/>
        <v>0</v>
      </c>
      <c r="G16" s="288">
        <f t="shared" si="4"/>
        <v>0</v>
      </c>
      <c r="H16" s="289">
        <f t="shared" si="5"/>
        <v>0</v>
      </c>
      <c r="I16" s="86">
        <f t="shared" si="6"/>
        <v>0</v>
      </c>
      <c r="J16" s="87">
        <f t="shared" si="7"/>
        <v>0</v>
      </c>
      <c r="K16" s="388">
        <f>'PLOT 5'!E33</f>
        <v>0</v>
      </c>
      <c r="L16" s="389">
        <f t="shared" si="8"/>
        <v>0</v>
      </c>
      <c r="M16" s="319">
        <f t="shared" si="9"/>
        <v>0</v>
      </c>
      <c r="N16" s="320">
        <f t="shared" si="10"/>
        <v>0</v>
      </c>
      <c r="O16" s="303">
        <f t="shared" si="11"/>
        <v>0</v>
      </c>
      <c r="P16" s="304">
        <f t="shared" si="12"/>
        <v>0</v>
      </c>
      <c r="Q16" s="335">
        <f t="shared" si="13"/>
        <v>0</v>
      </c>
      <c r="R16" s="336">
        <f t="shared" si="14"/>
        <v>0</v>
      </c>
      <c r="S16" s="351">
        <f t="shared" si="15"/>
        <v>0</v>
      </c>
      <c r="T16" s="352">
        <f t="shared" si="16"/>
        <v>0</v>
      </c>
      <c r="U16" s="57"/>
      <c r="V16" s="57"/>
      <c r="W16" s="57"/>
      <c r="X16" s="57"/>
      <c r="Y16" s="57"/>
    </row>
    <row r="17" spans="2:25" ht="14.5">
      <c r="B17" s="93" t="s">
        <v>285</v>
      </c>
      <c r="C17" s="378">
        <f t="shared" si="0"/>
        <v>17896.583755555555</v>
      </c>
      <c r="D17" s="259">
        <f t="shared" si="1"/>
        <v>39.506807407407408</v>
      </c>
      <c r="E17" s="273">
        <f t="shared" si="2"/>
        <v>14538.505125925925</v>
      </c>
      <c r="F17" s="274">
        <f t="shared" si="3"/>
        <v>39.506807407407408</v>
      </c>
      <c r="G17" s="288">
        <f t="shared" si="4"/>
        <v>18173.131407407407</v>
      </c>
      <c r="H17" s="289">
        <f t="shared" si="5"/>
        <v>39.506807407407408</v>
      </c>
      <c r="I17" s="86">
        <f t="shared" si="6"/>
        <v>13274.287288888889</v>
      </c>
      <c r="J17" s="87">
        <f t="shared" si="7"/>
        <v>39.506807407407408</v>
      </c>
      <c r="K17" s="388">
        <f>'PLOT 5'!E40</f>
        <v>12800.205599999999</v>
      </c>
      <c r="L17" s="389">
        <f t="shared" si="8"/>
        <v>39.506807407407408</v>
      </c>
      <c r="M17" s="319">
        <f t="shared" si="9"/>
        <v>16276.804651851851</v>
      </c>
      <c r="N17" s="320">
        <f t="shared" si="10"/>
        <v>39.506807407407408</v>
      </c>
      <c r="O17" s="303">
        <f t="shared" si="11"/>
        <v>3950.6807407407409</v>
      </c>
      <c r="P17" s="304">
        <f t="shared" si="12"/>
        <v>39.506807407407408</v>
      </c>
      <c r="Q17" s="335">
        <f t="shared" si="13"/>
        <v>3950.6807407407409</v>
      </c>
      <c r="R17" s="336">
        <f t="shared" si="14"/>
        <v>39.506807407407408</v>
      </c>
      <c r="S17" s="351">
        <f t="shared" si="15"/>
        <v>4029.6943555555554</v>
      </c>
      <c r="T17" s="352">
        <f t="shared" si="16"/>
        <v>39.506807407407408</v>
      </c>
      <c r="U17" s="57"/>
      <c r="V17" s="57"/>
      <c r="W17" s="57"/>
      <c r="X17" s="57"/>
      <c r="Y17" s="57"/>
    </row>
    <row r="18" spans="2:25" ht="14.5">
      <c r="B18" s="93" t="s">
        <v>286</v>
      </c>
      <c r="C18" s="378">
        <f t="shared" si="0"/>
        <v>12561.340462962962</v>
      </c>
      <c r="D18" s="259">
        <f t="shared" si="1"/>
        <v>27.729228395061728</v>
      </c>
      <c r="E18" s="273">
        <f t="shared" si="2"/>
        <v>10204.356049382715</v>
      </c>
      <c r="F18" s="274">
        <f t="shared" si="3"/>
        <v>27.729228395061728</v>
      </c>
      <c r="G18" s="288">
        <f t="shared" si="4"/>
        <v>12755.445061728395</v>
      </c>
      <c r="H18" s="289">
        <f t="shared" si="5"/>
        <v>27.729228395061728</v>
      </c>
      <c r="I18" s="86">
        <f t="shared" si="6"/>
        <v>9317.0207407407415</v>
      </c>
      <c r="J18" s="87">
        <f t="shared" si="7"/>
        <v>27.729228395061732</v>
      </c>
      <c r="K18" s="388">
        <f>'PLOT 5'!E75</f>
        <v>8984.27</v>
      </c>
      <c r="L18" s="389">
        <f t="shared" si="8"/>
        <v>27.729228395061728</v>
      </c>
      <c r="M18" s="319">
        <f t="shared" si="9"/>
        <v>11424.442098765432</v>
      </c>
      <c r="N18" s="320">
        <f t="shared" si="10"/>
        <v>27.729228395061728</v>
      </c>
      <c r="O18" s="303">
        <f t="shared" si="11"/>
        <v>2772.9228395061727</v>
      </c>
      <c r="P18" s="304">
        <f t="shared" si="12"/>
        <v>27.729228395061728</v>
      </c>
      <c r="Q18" s="335">
        <f t="shared" si="13"/>
        <v>2772.9228395061727</v>
      </c>
      <c r="R18" s="336">
        <f t="shared" si="14"/>
        <v>27.729228395061728</v>
      </c>
      <c r="S18" s="351">
        <f t="shared" si="15"/>
        <v>2828.3812962962961</v>
      </c>
      <c r="T18" s="352">
        <f t="shared" si="16"/>
        <v>27.729228395061728</v>
      </c>
      <c r="U18" s="57"/>
      <c r="V18" s="57"/>
      <c r="W18" s="57"/>
      <c r="X18" s="57"/>
      <c r="Y18" s="57"/>
    </row>
    <row r="19" spans="2:25" ht="14.5">
      <c r="B19" s="93" t="s">
        <v>287</v>
      </c>
      <c r="C19" s="378">
        <f t="shared" si="0"/>
        <v>118120.92111685187</v>
      </c>
      <c r="D19" s="259">
        <f t="shared" si="1"/>
        <v>260.75258524691361</v>
      </c>
      <c r="E19" s="273">
        <f t="shared" si="2"/>
        <v>95956.951370864204</v>
      </c>
      <c r="F19" s="274">
        <f t="shared" si="3"/>
        <v>260.75258524691361</v>
      </c>
      <c r="G19" s="288">
        <f t="shared" si="4"/>
        <v>119946.18921358026</v>
      </c>
      <c r="H19" s="289">
        <f t="shared" si="5"/>
        <v>260.75258524691361</v>
      </c>
      <c r="I19" s="86">
        <f t="shared" si="6"/>
        <v>87612.868642962974</v>
      </c>
      <c r="J19" s="87">
        <f t="shared" si="7"/>
        <v>260.75258524691361</v>
      </c>
      <c r="K19" s="388">
        <f>'PLOT 5'!E65</f>
        <v>84483.837620000006</v>
      </c>
      <c r="L19" s="389">
        <f t="shared" si="8"/>
        <v>260.75258524691361</v>
      </c>
      <c r="M19" s="319">
        <f t="shared" si="9"/>
        <v>107430.0651217284</v>
      </c>
      <c r="N19" s="320">
        <f t="shared" si="10"/>
        <v>260.75258524691361</v>
      </c>
      <c r="O19" s="303">
        <f t="shared" si="11"/>
        <v>26075.258524691362</v>
      </c>
      <c r="P19" s="304">
        <f t="shared" si="12"/>
        <v>260.75258524691361</v>
      </c>
      <c r="Q19" s="335">
        <f t="shared" si="13"/>
        <v>26075.258524691362</v>
      </c>
      <c r="R19" s="336">
        <f t="shared" si="14"/>
        <v>260.75258524691361</v>
      </c>
      <c r="S19" s="351">
        <f t="shared" si="15"/>
        <v>26596.763695185189</v>
      </c>
      <c r="T19" s="352">
        <f t="shared" si="16"/>
        <v>260.75258524691361</v>
      </c>
      <c r="U19" s="57"/>
      <c r="V19" s="57"/>
      <c r="W19" s="57"/>
      <c r="X19" s="57"/>
      <c r="Y19" s="57"/>
    </row>
    <row r="20" spans="2:25" ht="14.5">
      <c r="B20" s="93" t="s">
        <v>288</v>
      </c>
      <c r="C20" s="378">
        <f t="shared" si="0"/>
        <v>118042.00326540739</v>
      </c>
      <c r="D20" s="259">
        <f t="shared" si="1"/>
        <v>260.57837365432096</v>
      </c>
      <c r="E20" s="273">
        <f t="shared" si="2"/>
        <v>95892.841504790107</v>
      </c>
      <c r="F20" s="274">
        <f t="shared" si="3"/>
        <v>260.57837365432096</v>
      </c>
      <c r="G20" s="288">
        <f t="shared" si="4"/>
        <v>119866.05188098764</v>
      </c>
      <c r="H20" s="289">
        <f t="shared" si="5"/>
        <v>260.57837365432096</v>
      </c>
      <c r="I20" s="86">
        <f t="shared" si="6"/>
        <v>87554.333547851842</v>
      </c>
      <c r="J20" s="87">
        <f t="shared" si="7"/>
        <v>260.57837365432096</v>
      </c>
      <c r="K20" s="388">
        <f>'PLOT 5'!E93</f>
        <v>84427.393063999989</v>
      </c>
      <c r="L20" s="389">
        <f t="shared" si="8"/>
        <v>260.57837365432096</v>
      </c>
      <c r="M20" s="319">
        <f t="shared" si="9"/>
        <v>107358.28994558024</v>
      </c>
      <c r="N20" s="320">
        <f t="shared" si="10"/>
        <v>260.57837365432096</v>
      </c>
      <c r="O20" s="303">
        <f t="shared" si="11"/>
        <v>26057.837365432097</v>
      </c>
      <c r="P20" s="304">
        <f t="shared" si="12"/>
        <v>260.57837365432096</v>
      </c>
      <c r="Q20" s="335">
        <f t="shared" si="13"/>
        <v>26057.837365432097</v>
      </c>
      <c r="R20" s="336">
        <f t="shared" si="14"/>
        <v>260.57837365432096</v>
      </c>
      <c r="S20" s="351">
        <f t="shared" si="15"/>
        <v>26578.994112740736</v>
      </c>
      <c r="T20" s="352">
        <f t="shared" si="16"/>
        <v>260.57837365432096</v>
      </c>
      <c r="U20" s="57"/>
      <c r="V20" s="57"/>
      <c r="W20" s="57"/>
      <c r="X20" s="57"/>
      <c r="Y20" s="57"/>
    </row>
    <row r="21" spans="2:25" ht="14.5">
      <c r="B21" s="93" t="s">
        <v>289</v>
      </c>
      <c r="C21" s="378">
        <f t="shared" si="0"/>
        <v>80482.025490740736</v>
      </c>
      <c r="D21" s="259">
        <f t="shared" si="1"/>
        <v>177.66451543209877</v>
      </c>
      <c r="E21" s="273">
        <f t="shared" si="2"/>
        <v>65380.541679012349</v>
      </c>
      <c r="F21" s="274">
        <f t="shared" si="3"/>
        <v>177.66451543209877</v>
      </c>
      <c r="G21" s="288">
        <f t="shared" si="4"/>
        <v>81725.677098765431</v>
      </c>
      <c r="H21" s="289">
        <f t="shared" si="5"/>
        <v>177.66451543209877</v>
      </c>
      <c r="I21" s="86">
        <f t="shared" si="6"/>
        <v>59695.277185185187</v>
      </c>
      <c r="J21" s="87">
        <f t="shared" si="7"/>
        <v>177.66451543209877</v>
      </c>
      <c r="K21" s="388">
        <f>'PLOT 5'!E110</f>
        <v>57563.303</v>
      </c>
      <c r="L21" s="389">
        <f t="shared" si="8"/>
        <v>177.66451543209877</v>
      </c>
      <c r="M21" s="319">
        <f t="shared" si="9"/>
        <v>73197.780358024698</v>
      </c>
      <c r="N21" s="320">
        <f t="shared" si="10"/>
        <v>177.6645154320988</v>
      </c>
      <c r="O21" s="303">
        <f t="shared" si="11"/>
        <v>17766.451543209878</v>
      </c>
      <c r="P21" s="304">
        <f t="shared" si="12"/>
        <v>177.66451543209877</v>
      </c>
      <c r="Q21" s="335">
        <f t="shared" si="13"/>
        <v>17766.451543209878</v>
      </c>
      <c r="R21" s="336">
        <f t="shared" si="14"/>
        <v>177.66451543209877</v>
      </c>
      <c r="S21" s="351">
        <f t="shared" si="15"/>
        <v>18121.780574074073</v>
      </c>
      <c r="T21" s="352">
        <f t="shared" si="16"/>
        <v>177.66451543209877</v>
      </c>
      <c r="U21" s="57"/>
      <c r="V21" s="57"/>
      <c r="W21" s="57"/>
      <c r="X21" s="57"/>
      <c r="Y21" s="57"/>
    </row>
    <row r="22" spans="2:25" ht="15.75" customHeight="1">
      <c r="B22" s="93" t="s">
        <v>290</v>
      </c>
      <c r="C22" s="378">
        <f>$C$8*L22</f>
        <v>25308.138566666668</v>
      </c>
      <c r="D22" s="259">
        <f t="shared" si="1"/>
        <v>55.867855555555558</v>
      </c>
      <c r="E22" s="273">
        <f t="shared" si="2"/>
        <v>20559.370844444446</v>
      </c>
      <c r="F22" s="274">
        <f t="shared" si="3"/>
        <v>55.867855555555558</v>
      </c>
      <c r="G22" s="288">
        <f t="shared" si="4"/>
        <v>25699.213555555558</v>
      </c>
      <c r="H22" s="289">
        <f t="shared" si="5"/>
        <v>55.867855555555558</v>
      </c>
      <c r="I22" s="86">
        <f t="shared" si="6"/>
        <v>18771.599466666667</v>
      </c>
      <c r="J22" s="87">
        <f t="shared" si="7"/>
        <v>55.867855555555558</v>
      </c>
      <c r="K22" s="388">
        <f>'PLOT 5'!E121</f>
        <v>18101.1852</v>
      </c>
      <c r="L22" s="389">
        <f>K22/$K$8</f>
        <v>55.867855555555558</v>
      </c>
      <c r="M22" s="319">
        <f t="shared" si="9"/>
        <v>23017.556488888891</v>
      </c>
      <c r="N22" s="320">
        <f t="shared" si="10"/>
        <v>55.867855555555558</v>
      </c>
      <c r="O22" s="303">
        <f t="shared" si="11"/>
        <v>5586.7855555555561</v>
      </c>
      <c r="P22" s="304">
        <f t="shared" si="12"/>
        <v>55.867855555555565</v>
      </c>
      <c r="Q22" s="335">
        <f t="shared" si="13"/>
        <v>5586.7855555555561</v>
      </c>
      <c r="R22" s="336">
        <f t="shared" si="14"/>
        <v>55.867855555555565</v>
      </c>
      <c r="S22" s="351">
        <f t="shared" si="15"/>
        <v>5698.5212666666666</v>
      </c>
      <c r="T22" s="352">
        <f t="shared" si="16"/>
        <v>55.867855555555558</v>
      </c>
      <c r="U22" s="57"/>
      <c r="V22" s="57"/>
      <c r="W22" s="57"/>
      <c r="X22" s="57"/>
      <c r="Y22" s="57"/>
    </row>
    <row r="23" spans="2:25" ht="15.75" customHeight="1">
      <c r="B23" s="93" t="s">
        <v>291</v>
      </c>
      <c r="C23" s="378">
        <f t="shared" si="0"/>
        <v>14393.570268518519</v>
      </c>
      <c r="D23" s="259">
        <f t="shared" si="1"/>
        <v>31.773885802469135</v>
      </c>
      <c r="E23" s="273">
        <f t="shared" si="2"/>
        <v>11692.789975308642</v>
      </c>
      <c r="F23" s="274">
        <f t="shared" si="3"/>
        <v>31.773885802469135</v>
      </c>
      <c r="G23" s="288">
        <f t="shared" si="4"/>
        <v>14615.987469135802</v>
      </c>
      <c r="H23" s="289">
        <f t="shared" si="5"/>
        <v>31.773885802469135</v>
      </c>
      <c r="I23" s="86">
        <f t="shared" si="6"/>
        <v>10676.025629629628</v>
      </c>
      <c r="J23" s="87">
        <f t="shared" si="7"/>
        <v>31.773885802469131</v>
      </c>
      <c r="K23" s="388">
        <f>'PLOT 5'!E132</f>
        <v>10294.739</v>
      </c>
      <c r="L23" s="389">
        <f t="shared" si="8"/>
        <v>31.773885802469135</v>
      </c>
      <c r="M23" s="319">
        <f t="shared" si="9"/>
        <v>13090.840950617283</v>
      </c>
      <c r="N23" s="320">
        <f t="shared" si="10"/>
        <v>31.773885802469135</v>
      </c>
      <c r="O23" s="303">
        <f t="shared" si="11"/>
        <v>3177.3885802469135</v>
      </c>
      <c r="P23" s="304">
        <f t="shared" si="12"/>
        <v>31.773885802469135</v>
      </c>
      <c r="Q23" s="335">
        <f t="shared" si="13"/>
        <v>3177.3885802469135</v>
      </c>
      <c r="R23" s="336">
        <f t="shared" si="14"/>
        <v>31.773885802469135</v>
      </c>
      <c r="S23" s="351">
        <f t="shared" si="15"/>
        <v>3240.9363518518517</v>
      </c>
      <c r="T23" s="352">
        <f t="shared" si="16"/>
        <v>31.773885802469135</v>
      </c>
      <c r="U23" s="57"/>
      <c r="V23" s="57"/>
      <c r="W23" s="57"/>
      <c r="X23" s="57"/>
      <c r="Y23" s="57"/>
    </row>
    <row r="24" spans="2:25" ht="15.75" customHeight="1">
      <c r="B24" s="64"/>
      <c r="C24" s="378">
        <f t="shared" si="0"/>
        <v>0</v>
      </c>
      <c r="D24" s="259">
        <f t="shared" si="1"/>
        <v>0</v>
      </c>
      <c r="E24" s="273">
        <f t="shared" si="2"/>
        <v>0</v>
      </c>
      <c r="F24" s="274">
        <f t="shared" si="3"/>
        <v>0</v>
      </c>
      <c r="G24" s="288">
        <f t="shared" si="4"/>
        <v>0</v>
      </c>
      <c r="H24" s="289">
        <f t="shared" si="5"/>
        <v>0</v>
      </c>
      <c r="I24" s="86">
        <f t="shared" si="6"/>
        <v>0</v>
      </c>
      <c r="J24" s="87">
        <f t="shared" si="7"/>
        <v>0</v>
      </c>
      <c r="K24" s="388"/>
      <c r="L24" s="389">
        <f t="shared" si="8"/>
        <v>0</v>
      </c>
      <c r="M24" s="319">
        <f t="shared" si="9"/>
        <v>0</v>
      </c>
      <c r="N24" s="320">
        <f t="shared" si="10"/>
        <v>0</v>
      </c>
      <c r="O24" s="303">
        <f t="shared" si="11"/>
        <v>0</v>
      </c>
      <c r="P24" s="304">
        <f t="shared" si="12"/>
        <v>0</v>
      </c>
      <c r="Q24" s="335">
        <f t="shared" si="13"/>
        <v>0</v>
      </c>
      <c r="R24" s="336">
        <f t="shared" si="14"/>
        <v>0</v>
      </c>
      <c r="S24" s="351">
        <f t="shared" si="15"/>
        <v>0</v>
      </c>
      <c r="T24" s="352">
        <f t="shared" si="16"/>
        <v>0</v>
      </c>
      <c r="U24" s="57"/>
      <c r="V24" s="57"/>
      <c r="W24" s="57"/>
      <c r="X24" s="57"/>
      <c r="Y24" s="57"/>
    </row>
    <row r="25" spans="2:25" ht="20.25" customHeight="1">
      <c r="B25" s="69" t="s">
        <v>265</v>
      </c>
      <c r="C25" s="378">
        <f t="shared" si="0"/>
        <v>0</v>
      </c>
      <c r="D25" s="259">
        <f t="shared" si="1"/>
        <v>0</v>
      </c>
      <c r="E25" s="273">
        <f t="shared" si="2"/>
        <v>0</v>
      </c>
      <c r="F25" s="274">
        <f t="shared" si="3"/>
        <v>0</v>
      </c>
      <c r="G25" s="288">
        <f t="shared" si="4"/>
        <v>0</v>
      </c>
      <c r="H25" s="289">
        <f t="shared" si="5"/>
        <v>0</v>
      </c>
      <c r="I25" s="86">
        <f t="shared" si="6"/>
        <v>0</v>
      </c>
      <c r="J25" s="87">
        <f t="shared" si="7"/>
        <v>0</v>
      </c>
      <c r="K25" s="388"/>
      <c r="L25" s="389">
        <f t="shared" si="8"/>
        <v>0</v>
      </c>
      <c r="M25" s="319">
        <f t="shared" si="9"/>
        <v>0</v>
      </c>
      <c r="N25" s="320">
        <f t="shared" si="10"/>
        <v>0</v>
      </c>
      <c r="O25" s="303">
        <f t="shared" si="11"/>
        <v>0</v>
      </c>
      <c r="P25" s="304">
        <f t="shared" si="12"/>
        <v>0</v>
      </c>
      <c r="Q25" s="335">
        <f t="shared" si="13"/>
        <v>0</v>
      </c>
      <c r="R25" s="336">
        <f t="shared" si="14"/>
        <v>0</v>
      </c>
      <c r="S25" s="351">
        <f t="shared" si="15"/>
        <v>0</v>
      </c>
      <c r="T25" s="352">
        <f t="shared" si="16"/>
        <v>0</v>
      </c>
      <c r="U25" s="57"/>
      <c r="V25" s="57"/>
      <c r="W25" s="57"/>
      <c r="X25" s="57"/>
      <c r="Y25" s="57"/>
    </row>
    <row r="26" spans="2:25" ht="15.75" customHeight="1">
      <c r="B26" s="64" t="s">
        <v>266</v>
      </c>
      <c r="C26" s="378">
        <f t="shared" si="0"/>
        <v>14270.111053657405</v>
      </c>
      <c r="D26" s="259">
        <f t="shared" si="1"/>
        <v>31.501348904320981</v>
      </c>
      <c r="E26" s="273">
        <f t="shared" si="2"/>
        <v>11592.496396790122</v>
      </c>
      <c r="F26" s="274">
        <f t="shared" si="3"/>
        <v>31.501348904320984</v>
      </c>
      <c r="G26" s="288">
        <f t="shared" si="4"/>
        <v>14490.620495987652</v>
      </c>
      <c r="H26" s="289">
        <f t="shared" si="5"/>
        <v>31.501348904320984</v>
      </c>
      <c r="I26" s="86">
        <f t="shared" si="6"/>
        <v>10584.45323185185</v>
      </c>
      <c r="J26" s="87">
        <f t="shared" si="7"/>
        <v>31.501348904320984</v>
      </c>
      <c r="K26" s="388">
        <f>'PLOT 5'!E147</f>
        <v>10206.437044999999</v>
      </c>
      <c r="L26" s="389">
        <f t="shared" si="8"/>
        <v>31.501348904320984</v>
      </c>
      <c r="M26" s="319">
        <f t="shared" si="9"/>
        <v>12978.555748580246</v>
      </c>
      <c r="N26" s="320">
        <f t="shared" si="10"/>
        <v>31.501348904320984</v>
      </c>
      <c r="O26" s="303">
        <f t="shared" si="11"/>
        <v>3150.1348904320985</v>
      </c>
      <c r="P26" s="304">
        <f t="shared" si="12"/>
        <v>31.501348904320984</v>
      </c>
      <c r="Q26" s="335">
        <f t="shared" si="13"/>
        <v>3150.1348904320985</v>
      </c>
      <c r="R26" s="336">
        <f t="shared" si="14"/>
        <v>31.501348904320984</v>
      </c>
      <c r="S26" s="351">
        <f t="shared" si="15"/>
        <v>3213.1375882407406</v>
      </c>
      <c r="T26" s="352">
        <f t="shared" si="16"/>
        <v>31.501348904320984</v>
      </c>
      <c r="U26" s="57"/>
      <c r="V26" s="57"/>
      <c r="W26" s="57"/>
      <c r="X26" s="57"/>
      <c r="Y26" s="57"/>
    </row>
    <row r="27" spans="2:25" ht="15.75" customHeight="1">
      <c r="B27" s="64" t="s">
        <v>267</v>
      </c>
      <c r="C27" s="378">
        <f t="shared" si="0"/>
        <v>18277.566486666667</v>
      </c>
      <c r="D27" s="259">
        <f t="shared" si="1"/>
        <v>40.347828888888891</v>
      </c>
      <c r="E27" s="273">
        <f t="shared" si="2"/>
        <v>14848.001031111113</v>
      </c>
      <c r="F27" s="274">
        <f t="shared" si="3"/>
        <v>40.347828888888891</v>
      </c>
      <c r="G27" s="288">
        <f t="shared" si="4"/>
        <v>18560.001288888889</v>
      </c>
      <c r="H27" s="289">
        <f t="shared" si="5"/>
        <v>40.347828888888891</v>
      </c>
      <c r="I27" s="86">
        <f t="shared" si="6"/>
        <v>13556.870506666668</v>
      </c>
      <c r="J27" s="87">
        <f t="shared" si="7"/>
        <v>40.347828888888891</v>
      </c>
      <c r="K27" s="388">
        <f>'PLOT 5'!E157</f>
        <v>13072.69656</v>
      </c>
      <c r="L27" s="389">
        <f t="shared" si="8"/>
        <v>40.347828888888891</v>
      </c>
      <c r="M27" s="319">
        <f t="shared" si="9"/>
        <v>16623.305502222222</v>
      </c>
      <c r="N27" s="320">
        <f t="shared" si="10"/>
        <v>40.347828888888884</v>
      </c>
      <c r="O27" s="303">
        <f t="shared" si="11"/>
        <v>4034.7828888888889</v>
      </c>
      <c r="P27" s="304">
        <f t="shared" si="12"/>
        <v>40.347828888888891</v>
      </c>
      <c r="Q27" s="335">
        <f t="shared" si="13"/>
        <v>4034.7828888888889</v>
      </c>
      <c r="R27" s="336">
        <f t="shared" si="14"/>
        <v>40.347828888888891</v>
      </c>
      <c r="S27" s="351">
        <f t="shared" si="15"/>
        <v>4115.4785466666672</v>
      </c>
      <c r="T27" s="352">
        <f t="shared" si="16"/>
        <v>40.347828888888891</v>
      </c>
      <c r="U27" s="57"/>
      <c r="V27" s="57"/>
      <c r="W27" s="57"/>
      <c r="X27" s="57"/>
      <c r="Y27" s="57"/>
    </row>
    <row r="28" spans="2:25" ht="15.75" customHeight="1">
      <c r="B28" s="64" t="s">
        <v>268</v>
      </c>
      <c r="C28" s="378">
        <f t="shared" si="0"/>
        <v>13787.412870000002</v>
      </c>
      <c r="D28" s="259">
        <f t="shared" si="1"/>
        <v>30.435790000000004</v>
      </c>
      <c r="E28" s="273">
        <f t="shared" si="2"/>
        <v>11200.370720000001</v>
      </c>
      <c r="F28" s="274">
        <f t="shared" si="3"/>
        <v>30.435790000000001</v>
      </c>
      <c r="G28" s="288">
        <f t="shared" si="4"/>
        <v>14000.463400000002</v>
      </c>
      <c r="H28" s="289">
        <f t="shared" si="5"/>
        <v>30.435790000000004</v>
      </c>
      <c r="I28" s="86">
        <f t="shared" si="6"/>
        <v>10226.425440000001</v>
      </c>
      <c r="J28" s="87">
        <f t="shared" si="7"/>
        <v>30.435790000000004</v>
      </c>
      <c r="K28" s="388">
        <f>'PLOT 5'!E171</f>
        <v>9861.1959600000009</v>
      </c>
      <c r="L28" s="389">
        <f t="shared" si="8"/>
        <v>30.435790000000004</v>
      </c>
      <c r="M28" s="319">
        <f t="shared" si="9"/>
        <v>12539.545480000002</v>
      </c>
      <c r="N28" s="320">
        <f t="shared" si="10"/>
        <v>30.435790000000004</v>
      </c>
      <c r="O28" s="303">
        <f t="shared" si="11"/>
        <v>3043.5790000000006</v>
      </c>
      <c r="P28" s="304">
        <f t="shared" si="12"/>
        <v>30.435790000000008</v>
      </c>
      <c r="Q28" s="335">
        <f t="shared" si="13"/>
        <v>3043.5790000000006</v>
      </c>
      <c r="R28" s="336">
        <f t="shared" si="14"/>
        <v>30.435790000000008</v>
      </c>
      <c r="S28" s="351">
        <f t="shared" si="15"/>
        <v>3104.4505800000006</v>
      </c>
      <c r="T28" s="352">
        <f t="shared" si="16"/>
        <v>30.435790000000008</v>
      </c>
      <c r="U28" s="57"/>
      <c r="V28" s="57"/>
      <c r="W28" s="57"/>
      <c r="X28" s="57"/>
      <c r="Y28" s="57"/>
    </row>
    <row r="29" spans="2:25" ht="15.75" customHeight="1">
      <c r="B29" s="64"/>
      <c r="C29" s="378">
        <f t="shared" si="0"/>
        <v>0</v>
      </c>
      <c r="D29" s="259">
        <f t="shared" si="1"/>
        <v>0</v>
      </c>
      <c r="E29" s="273">
        <f t="shared" si="2"/>
        <v>0</v>
      </c>
      <c r="F29" s="274">
        <f t="shared" si="3"/>
        <v>0</v>
      </c>
      <c r="G29" s="288">
        <f t="shared" si="4"/>
        <v>0</v>
      </c>
      <c r="H29" s="289">
        <f t="shared" si="5"/>
        <v>0</v>
      </c>
      <c r="I29" s="86">
        <f t="shared" si="6"/>
        <v>0</v>
      </c>
      <c r="J29" s="87">
        <f t="shared" si="7"/>
        <v>0</v>
      </c>
      <c r="K29" s="388"/>
      <c r="L29" s="389">
        <f t="shared" si="8"/>
        <v>0</v>
      </c>
      <c r="M29" s="319">
        <f t="shared" si="9"/>
        <v>0</v>
      </c>
      <c r="N29" s="320">
        <f t="shared" si="10"/>
        <v>0</v>
      </c>
      <c r="O29" s="303">
        <f t="shared" si="11"/>
        <v>0</v>
      </c>
      <c r="P29" s="304">
        <f t="shared" si="12"/>
        <v>0</v>
      </c>
      <c r="Q29" s="335">
        <f t="shared" si="13"/>
        <v>0</v>
      </c>
      <c r="R29" s="336">
        <f t="shared" si="14"/>
        <v>0</v>
      </c>
      <c r="S29" s="351">
        <f t="shared" si="15"/>
        <v>0</v>
      </c>
      <c r="T29" s="352">
        <f t="shared" si="16"/>
        <v>0</v>
      </c>
      <c r="U29" s="57"/>
      <c r="V29" s="57"/>
      <c r="W29" s="57"/>
      <c r="X29" s="57"/>
      <c r="Y29" s="57"/>
    </row>
    <row r="30" spans="2:25" ht="15.75" customHeight="1">
      <c r="B30" s="69" t="s">
        <v>269</v>
      </c>
      <c r="C30" s="378">
        <v>25000</v>
      </c>
      <c r="D30" s="259">
        <f t="shared" si="1"/>
        <v>55.187637969094922</v>
      </c>
      <c r="E30" s="273">
        <v>25000</v>
      </c>
      <c r="F30" s="274">
        <f t="shared" si="3"/>
        <v>67.934782608695656</v>
      </c>
      <c r="G30" s="288">
        <v>25000</v>
      </c>
      <c r="H30" s="289">
        <f t="shared" si="5"/>
        <v>54.347826086956523</v>
      </c>
      <c r="I30" s="86">
        <v>20000</v>
      </c>
      <c r="J30" s="87">
        <f t="shared" si="7"/>
        <v>59.523809523809526</v>
      </c>
      <c r="K30" s="388">
        <f>'PLOT 5'!E186</f>
        <v>21000</v>
      </c>
      <c r="L30" s="389">
        <f t="shared" si="8"/>
        <v>64.81481481481481</v>
      </c>
      <c r="M30" s="319">
        <v>20000</v>
      </c>
      <c r="N30" s="320">
        <f t="shared" si="10"/>
        <v>48.543689320388353</v>
      </c>
      <c r="O30" s="303">
        <v>10000</v>
      </c>
      <c r="P30" s="304">
        <f t="shared" si="12"/>
        <v>100</v>
      </c>
      <c r="Q30" s="335">
        <v>10000</v>
      </c>
      <c r="R30" s="336">
        <f t="shared" si="14"/>
        <v>100</v>
      </c>
      <c r="S30" s="351">
        <v>10000</v>
      </c>
      <c r="T30" s="352">
        <f t="shared" si="16"/>
        <v>98.039215686274517</v>
      </c>
      <c r="U30" s="57"/>
      <c r="V30" s="57"/>
      <c r="W30" s="57"/>
      <c r="X30" s="57"/>
      <c r="Y30" s="57"/>
    </row>
    <row r="31" spans="2:25" ht="15.75" customHeight="1">
      <c r="B31" s="64"/>
      <c r="C31" s="378">
        <f t="shared" si="0"/>
        <v>0</v>
      </c>
      <c r="D31" s="259">
        <f t="shared" si="1"/>
        <v>0</v>
      </c>
      <c r="E31" s="273">
        <f t="shared" si="2"/>
        <v>0</v>
      </c>
      <c r="F31" s="274">
        <f t="shared" si="3"/>
        <v>0</v>
      </c>
      <c r="G31" s="288">
        <f t="shared" si="4"/>
        <v>0</v>
      </c>
      <c r="H31" s="289">
        <f t="shared" si="5"/>
        <v>0</v>
      </c>
      <c r="I31" s="86">
        <f t="shared" si="6"/>
        <v>0</v>
      </c>
      <c r="J31" s="87">
        <f t="shared" si="7"/>
        <v>0</v>
      </c>
      <c r="K31" s="388"/>
      <c r="L31" s="389">
        <f t="shared" si="8"/>
        <v>0</v>
      </c>
      <c r="M31" s="319">
        <f t="shared" si="9"/>
        <v>0</v>
      </c>
      <c r="N31" s="320">
        <f t="shared" si="10"/>
        <v>0</v>
      </c>
      <c r="O31" s="303">
        <f t="shared" si="11"/>
        <v>0</v>
      </c>
      <c r="P31" s="304">
        <f t="shared" si="12"/>
        <v>0</v>
      </c>
      <c r="Q31" s="335">
        <f t="shared" si="13"/>
        <v>0</v>
      </c>
      <c r="R31" s="336">
        <f t="shared" si="14"/>
        <v>0</v>
      </c>
      <c r="S31" s="351">
        <f t="shared" si="15"/>
        <v>0</v>
      </c>
      <c r="T31" s="352">
        <f t="shared" si="16"/>
        <v>0</v>
      </c>
      <c r="U31" s="57"/>
      <c r="V31" s="57"/>
      <c r="W31" s="57"/>
      <c r="X31" s="57"/>
      <c r="Y31" s="57"/>
    </row>
    <row r="32" spans="2:25" ht="15.75" customHeight="1">
      <c r="B32" s="69" t="s">
        <v>270</v>
      </c>
      <c r="C32" s="378">
        <f t="shared" si="0"/>
        <v>18175.925925925927</v>
      </c>
      <c r="D32" s="259">
        <f t="shared" si="1"/>
        <v>40.123456790123463</v>
      </c>
      <c r="E32" s="273">
        <f t="shared" si="2"/>
        <v>14765.432098765432</v>
      </c>
      <c r="F32" s="274">
        <f t="shared" si="3"/>
        <v>40.123456790123456</v>
      </c>
      <c r="G32" s="288">
        <f t="shared" si="4"/>
        <v>18456.790123456791</v>
      </c>
      <c r="H32" s="289">
        <f t="shared" si="5"/>
        <v>40.123456790123456</v>
      </c>
      <c r="I32" s="86">
        <f t="shared" si="6"/>
        <v>13481.481481481482</v>
      </c>
      <c r="J32" s="87">
        <f t="shared" si="7"/>
        <v>40.123456790123456</v>
      </c>
      <c r="K32" s="388">
        <f>'PLOT 5'!E197</f>
        <v>13000</v>
      </c>
      <c r="L32" s="389">
        <f t="shared" si="8"/>
        <v>40.123456790123456</v>
      </c>
      <c r="M32" s="319">
        <f t="shared" si="9"/>
        <v>16530.864197530864</v>
      </c>
      <c r="N32" s="320">
        <f t="shared" si="10"/>
        <v>40.123456790123456</v>
      </c>
      <c r="O32" s="303">
        <f t="shared" si="11"/>
        <v>4012.3456790123455</v>
      </c>
      <c r="P32" s="304">
        <f t="shared" si="12"/>
        <v>40.123456790123456</v>
      </c>
      <c r="Q32" s="335">
        <f t="shared" si="13"/>
        <v>4012.3456790123455</v>
      </c>
      <c r="R32" s="336">
        <f t="shared" si="14"/>
        <v>40.123456790123456</v>
      </c>
      <c r="S32" s="351">
        <f t="shared" si="15"/>
        <v>4092.5925925925926</v>
      </c>
      <c r="T32" s="352">
        <f t="shared" si="16"/>
        <v>40.123456790123456</v>
      </c>
      <c r="U32" s="57"/>
      <c r="V32" s="57"/>
      <c r="W32" s="57"/>
      <c r="X32" s="57"/>
      <c r="Y32" s="57"/>
    </row>
    <row r="33" spans="1:25" ht="15.75" customHeight="1">
      <c r="B33" s="64"/>
      <c r="C33" s="378">
        <f t="shared" si="0"/>
        <v>0</v>
      </c>
      <c r="D33" s="259">
        <f t="shared" si="1"/>
        <v>0</v>
      </c>
      <c r="E33" s="273">
        <f t="shared" si="2"/>
        <v>0</v>
      </c>
      <c r="F33" s="274">
        <f t="shared" si="3"/>
        <v>0</v>
      </c>
      <c r="G33" s="288">
        <f t="shared" si="4"/>
        <v>0</v>
      </c>
      <c r="H33" s="289">
        <f t="shared" si="5"/>
        <v>0</v>
      </c>
      <c r="I33" s="86">
        <f t="shared" si="6"/>
        <v>0</v>
      </c>
      <c r="J33" s="87">
        <f t="shared" si="7"/>
        <v>0</v>
      </c>
      <c r="K33" s="388"/>
      <c r="L33" s="389">
        <f t="shared" si="8"/>
        <v>0</v>
      </c>
      <c r="M33" s="319">
        <f t="shared" si="9"/>
        <v>0</v>
      </c>
      <c r="N33" s="320">
        <f t="shared" si="10"/>
        <v>0</v>
      </c>
      <c r="O33" s="303">
        <f t="shared" si="11"/>
        <v>0</v>
      </c>
      <c r="P33" s="304">
        <f t="shared" si="12"/>
        <v>0</v>
      </c>
      <c r="Q33" s="335">
        <f t="shared" si="13"/>
        <v>0</v>
      </c>
      <c r="R33" s="336">
        <f t="shared" si="14"/>
        <v>0</v>
      </c>
      <c r="S33" s="351">
        <f t="shared" si="15"/>
        <v>0</v>
      </c>
      <c r="T33" s="352">
        <f t="shared" si="16"/>
        <v>0</v>
      </c>
      <c r="U33" s="57"/>
      <c r="V33" s="57"/>
      <c r="W33" s="57"/>
      <c r="X33" s="57"/>
      <c r="Y33" s="57"/>
    </row>
    <row r="34" spans="1:25" ht="15.75" customHeight="1">
      <c r="B34" s="69" t="s">
        <v>271</v>
      </c>
      <c r="C34" s="378">
        <f t="shared" si="0"/>
        <v>0</v>
      </c>
      <c r="D34" s="259">
        <f t="shared" si="1"/>
        <v>0</v>
      </c>
      <c r="E34" s="273">
        <f t="shared" si="2"/>
        <v>0</v>
      </c>
      <c r="F34" s="274">
        <f t="shared" si="3"/>
        <v>0</v>
      </c>
      <c r="G34" s="288">
        <f t="shared" si="4"/>
        <v>0</v>
      </c>
      <c r="H34" s="289">
        <f t="shared" si="5"/>
        <v>0</v>
      </c>
      <c r="I34" s="86">
        <f t="shared" si="6"/>
        <v>0</v>
      </c>
      <c r="J34" s="87">
        <f t="shared" si="7"/>
        <v>0</v>
      </c>
      <c r="K34" s="388"/>
      <c r="L34" s="389">
        <f t="shared" si="8"/>
        <v>0</v>
      </c>
      <c r="M34" s="319">
        <f t="shared" si="9"/>
        <v>0</v>
      </c>
      <c r="N34" s="320">
        <f t="shared" si="10"/>
        <v>0</v>
      </c>
      <c r="O34" s="303">
        <f t="shared" si="11"/>
        <v>0</v>
      </c>
      <c r="P34" s="304">
        <f t="shared" si="12"/>
        <v>0</v>
      </c>
      <c r="Q34" s="335">
        <f t="shared" si="13"/>
        <v>0</v>
      </c>
      <c r="R34" s="336">
        <f t="shared" si="14"/>
        <v>0</v>
      </c>
      <c r="S34" s="351">
        <f t="shared" si="15"/>
        <v>0</v>
      </c>
      <c r="T34" s="352">
        <f t="shared" si="16"/>
        <v>0</v>
      </c>
      <c r="U34" s="57"/>
      <c r="V34" s="57"/>
      <c r="W34" s="57"/>
      <c r="X34" s="57"/>
      <c r="Y34" s="57"/>
    </row>
    <row r="35" spans="1:25" ht="15.75" customHeight="1">
      <c r="B35" s="64" t="s">
        <v>272</v>
      </c>
      <c r="C35" s="378">
        <f t="shared" si="0"/>
        <v>36305.413200000003</v>
      </c>
      <c r="D35" s="259">
        <f t="shared" si="1"/>
        <v>80.144400000000005</v>
      </c>
      <c r="E35" s="273">
        <f t="shared" si="2"/>
        <v>29493.139200000001</v>
      </c>
      <c r="F35" s="274">
        <f t="shared" si="3"/>
        <v>80.144400000000005</v>
      </c>
      <c r="G35" s="288">
        <f t="shared" si="4"/>
        <v>36866.423999999999</v>
      </c>
      <c r="H35" s="289">
        <f t="shared" si="5"/>
        <v>80.144400000000005</v>
      </c>
      <c r="I35" s="86">
        <f t="shared" si="6"/>
        <v>26928.518400000001</v>
      </c>
      <c r="J35" s="87">
        <f t="shared" si="7"/>
        <v>80.144400000000005</v>
      </c>
      <c r="K35" s="388">
        <f>'PLOT 5'!E201</f>
        <v>25966.785600000003</v>
      </c>
      <c r="L35" s="389">
        <f t="shared" si="8"/>
        <v>80.144400000000005</v>
      </c>
      <c r="M35" s="319">
        <f t="shared" si="9"/>
        <v>33019.4928</v>
      </c>
      <c r="N35" s="320">
        <f t="shared" si="10"/>
        <v>80.144400000000005</v>
      </c>
      <c r="O35" s="303">
        <f t="shared" si="11"/>
        <v>8014.4400000000005</v>
      </c>
      <c r="P35" s="304">
        <f t="shared" si="12"/>
        <v>80.144400000000005</v>
      </c>
      <c r="Q35" s="335">
        <f t="shared" si="13"/>
        <v>8014.4400000000005</v>
      </c>
      <c r="R35" s="336">
        <f t="shared" si="14"/>
        <v>80.144400000000005</v>
      </c>
      <c r="S35" s="351">
        <f t="shared" si="15"/>
        <v>8174.7288000000008</v>
      </c>
      <c r="T35" s="352">
        <f t="shared" si="16"/>
        <v>80.144400000000005</v>
      </c>
      <c r="U35" s="57"/>
      <c r="V35" s="57"/>
      <c r="W35" s="57"/>
      <c r="X35" s="57"/>
      <c r="Y35" s="57"/>
    </row>
    <row r="36" spans="1:25" ht="15.75" customHeight="1">
      <c r="B36" s="64" t="s">
        <v>273</v>
      </c>
      <c r="C36" s="378">
        <f t="shared" si="0"/>
        <v>51432.668699999987</v>
      </c>
      <c r="D36" s="259">
        <f t="shared" si="1"/>
        <v>113.53789999999998</v>
      </c>
      <c r="E36" s="273">
        <f t="shared" si="2"/>
        <v>41781.947199999995</v>
      </c>
      <c r="F36" s="274">
        <f t="shared" si="3"/>
        <v>113.53789999999999</v>
      </c>
      <c r="G36" s="288">
        <f t="shared" si="4"/>
        <v>52227.433999999994</v>
      </c>
      <c r="H36" s="289">
        <f t="shared" si="5"/>
        <v>113.53789999999999</v>
      </c>
      <c r="I36" s="86">
        <f t="shared" si="6"/>
        <v>38148.734399999994</v>
      </c>
      <c r="J36" s="87">
        <f t="shared" si="7"/>
        <v>113.53789999999998</v>
      </c>
      <c r="K36" s="388">
        <f>'PLOT 5'!E202</f>
        <v>36786.279599999994</v>
      </c>
      <c r="L36" s="389">
        <f t="shared" si="8"/>
        <v>113.53789999999998</v>
      </c>
      <c r="M36" s="319">
        <f t="shared" si="9"/>
        <v>46777.614799999988</v>
      </c>
      <c r="N36" s="320">
        <f t="shared" si="10"/>
        <v>113.53789999999996</v>
      </c>
      <c r="O36" s="303">
        <f t="shared" si="11"/>
        <v>11353.789999999997</v>
      </c>
      <c r="P36" s="304">
        <f t="shared" si="12"/>
        <v>113.53789999999998</v>
      </c>
      <c r="Q36" s="335">
        <f t="shared" si="13"/>
        <v>11353.789999999997</v>
      </c>
      <c r="R36" s="336">
        <f t="shared" si="14"/>
        <v>113.53789999999998</v>
      </c>
      <c r="S36" s="351">
        <f t="shared" si="15"/>
        <v>11580.865799999998</v>
      </c>
      <c r="T36" s="352">
        <f t="shared" si="16"/>
        <v>113.53789999999998</v>
      </c>
      <c r="U36" s="57"/>
      <c r="V36" s="57"/>
      <c r="W36" s="57"/>
      <c r="X36" s="57"/>
      <c r="Y36" s="57"/>
    </row>
    <row r="37" spans="1:25" ht="15.75" customHeight="1">
      <c r="A37" s="57"/>
      <c r="B37" s="64" t="s">
        <v>282</v>
      </c>
      <c r="C37" s="378">
        <f t="shared" si="0"/>
        <v>0</v>
      </c>
      <c r="D37" s="259">
        <f t="shared" si="1"/>
        <v>0</v>
      </c>
      <c r="E37" s="273">
        <f t="shared" si="2"/>
        <v>0</v>
      </c>
      <c r="F37" s="274">
        <f t="shared" si="3"/>
        <v>0</v>
      </c>
      <c r="G37" s="288">
        <f t="shared" si="4"/>
        <v>0</v>
      </c>
      <c r="H37" s="289">
        <f t="shared" si="5"/>
        <v>0</v>
      </c>
      <c r="I37" s="86">
        <f t="shared" si="6"/>
        <v>0</v>
      </c>
      <c r="J37" s="87">
        <f t="shared" si="7"/>
        <v>0</v>
      </c>
      <c r="K37" s="388">
        <f>'PLOT 5'!E203</f>
        <v>0</v>
      </c>
      <c r="L37" s="389">
        <f t="shared" si="8"/>
        <v>0</v>
      </c>
      <c r="M37" s="319">
        <f t="shared" si="9"/>
        <v>0</v>
      </c>
      <c r="N37" s="320">
        <f t="shared" si="10"/>
        <v>0</v>
      </c>
      <c r="O37" s="303">
        <f t="shared" si="11"/>
        <v>0</v>
      </c>
      <c r="P37" s="304">
        <f t="shared" si="12"/>
        <v>0</v>
      </c>
      <c r="Q37" s="335">
        <f t="shared" si="13"/>
        <v>0</v>
      </c>
      <c r="R37" s="336">
        <f t="shared" si="14"/>
        <v>0</v>
      </c>
      <c r="S37" s="351">
        <f t="shared" si="15"/>
        <v>0</v>
      </c>
      <c r="T37" s="352">
        <f t="shared" si="16"/>
        <v>0</v>
      </c>
      <c r="U37" s="57"/>
      <c r="V37" s="57"/>
      <c r="W37" s="57"/>
      <c r="X37" s="57"/>
      <c r="Y37" s="57"/>
    </row>
    <row r="38" spans="1:25" ht="15.75" customHeight="1">
      <c r="A38" s="57"/>
      <c r="B38" s="64" t="s">
        <v>283</v>
      </c>
      <c r="C38" s="378">
        <f t="shared" si="0"/>
        <v>4386.9040949999999</v>
      </c>
      <c r="D38" s="259">
        <f t="shared" si="1"/>
        <v>9.6841150000000003</v>
      </c>
      <c r="E38" s="273">
        <f t="shared" si="2"/>
        <v>3563.75432</v>
      </c>
      <c r="F38" s="274">
        <f t="shared" si="3"/>
        <v>9.6841150000000003</v>
      </c>
      <c r="G38" s="288">
        <f t="shared" si="4"/>
        <v>4454.6929</v>
      </c>
      <c r="H38" s="289">
        <f t="shared" si="5"/>
        <v>9.6841150000000003</v>
      </c>
      <c r="I38" s="86">
        <f t="shared" si="6"/>
        <v>3253.8626400000003</v>
      </c>
      <c r="J38" s="87">
        <f t="shared" si="7"/>
        <v>9.6841150000000003</v>
      </c>
      <c r="K38" s="388">
        <f>'PLOT 5'!E204</f>
        <v>3137.65326</v>
      </c>
      <c r="L38" s="389">
        <f t="shared" si="8"/>
        <v>9.6841150000000003</v>
      </c>
      <c r="M38" s="319">
        <f t="shared" si="9"/>
        <v>3989.85538</v>
      </c>
      <c r="N38" s="320">
        <f t="shared" si="10"/>
        <v>9.6841150000000003</v>
      </c>
      <c r="O38" s="303">
        <f t="shared" si="11"/>
        <v>968.41150000000005</v>
      </c>
      <c r="P38" s="304">
        <f t="shared" si="12"/>
        <v>9.6841150000000003</v>
      </c>
      <c r="Q38" s="335">
        <f t="shared" si="13"/>
        <v>968.41150000000005</v>
      </c>
      <c r="R38" s="336">
        <f t="shared" si="14"/>
        <v>9.6841150000000003</v>
      </c>
      <c r="S38" s="351">
        <f t="shared" si="15"/>
        <v>987.77972999999997</v>
      </c>
      <c r="T38" s="352">
        <f t="shared" si="16"/>
        <v>9.6841150000000003</v>
      </c>
      <c r="U38" s="57"/>
      <c r="V38" s="57"/>
      <c r="W38" s="57"/>
      <c r="X38" s="57"/>
      <c r="Y38" s="57"/>
    </row>
    <row r="39" spans="1:25" ht="15.75" customHeight="1">
      <c r="A39" s="57"/>
      <c r="B39" s="64"/>
      <c r="C39" s="258"/>
      <c r="D39" s="259"/>
      <c r="E39" s="273"/>
      <c r="F39" s="274"/>
      <c r="G39" s="288"/>
      <c r="H39" s="289"/>
      <c r="I39" s="86"/>
      <c r="J39" s="88"/>
      <c r="K39" s="390"/>
      <c r="L39" s="391"/>
      <c r="M39" s="319"/>
      <c r="N39" s="321"/>
      <c r="O39" s="303"/>
      <c r="P39" s="305"/>
      <c r="Q39" s="335"/>
      <c r="R39" s="337"/>
      <c r="S39" s="351"/>
      <c r="T39" s="353"/>
      <c r="U39" s="57"/>
      <c r="V39" s="57"/>
      <c r="W39" s="57"/>
      <c r="X39" s="57"/>
      <c r="Y39" s="57"/>
    </row>
    <row r="40" spans="1:25" ht="21" customHeight="1">
      <c r="A40" s="57"/>
      <c r="B40" s="68" t="s">
        <v>274</v>
      </c>
      <c r="C40" s="260">
        <f>SUM(C13:C38)</f>
        <v>651812.14617265749</v>
      </c>
      <c r="D40" s="261">
        <f>C40/C8</f>
        <v>1438.8789098734162</v>
      </c>
      <c r="E40" s="275">
        <f>SUM(E13:E38)</f>
        <v>534198.38806079014</v>
      </c>
      <c r="F40" s="276">
        <f>E40/E8</f>
        <v>1451.6260545130167</v>
      </c>
      <c r="G40" s="290">
        <f>SUM(G13:G38)</f>
        <v>661497.98507598764</v>
      </c>
      <c r="H40" s="291">
        <f>G40/G8</f>
        <v>1438.0390979912775</v>
      </c>
      <c r="I40" s="89">
        <f>SUM(I13:I38)</f>
        <v>484920.2673598518</v>
      </c>
      <c r="J40" s="90">
        <f>I40/I8</f>
        <v>1443.2150814281304</v>
      </c>
      <c r="K40" s="392">
        <f>SUM(K13:K38)</f>
        <v>469315.97209699999</v>
      </c>
      <c r="L40" s="393">
        <f>K40/K8</f>
        <v>1448.5060867191357</v>
      </c>
      <c r="M40" s="322">
        <f>SUM(M13:M38)</f>
        <v>590080.80402458017</v>
      </c>
      <c r="N40" s="323">
        <f>M40/M8</f>
        <v>1432.2349612247092</v>
      </c>
      <c r="O40" s="306">
        <f>SUM(O13:O38)</f>
        <v>148369.1271904321</v>
      </c>
      <c r="P40" s="307">
        <f>O40/O8</f>
        <v>1483.691271904321</v>
      </c>
      <c r="Q40" s="338">
        <f>SUM(Q13:Q38)</f>
        <v>148369.1271904321</v>
      </c>
      <c r="R40" s="339">
        <f>Q40/Q8</f>
        <v>1483.691271904321</v>
      </c>
      <c r="S40" s="354">
        <f>SUM(S13:S38)</f>
        <v>151136.50973424077</v>
      </c>
      <c r="T40" s="355">
        <f>S40/S8</f>
        <v>1481.7304875905957</v>
      </c>
      <c r="U40" s="57"/>
      <c r="V40" s="57"/>
      <c r="W40" s="57"/>
      <c r="X40" s="57"/>
      <c r="Y40" s="57"/>
    </row>
    <row r="41" spans="1:25" ht="20.25" customHeight="1">
      <c r="A41" s="57"/>
      <c r="B41" s="64"/>
      <c r="C41" s="258"/>
      <c r="D41" s="258"/>
      <c r="E41" s="273"/>
      <c r="F41" s="273"/>
      <c r="G41" s="288"/>
      <c r="H41" s="288"/>
      <c r="I41" s="86"/>
      <c r="J41" s="86"/>
      <c r="K41" s="390"/>
      <c r="L41" s="390"/>
      <c r="M41" s="319"/>
      <c r="N41" s="319"/>
      <c r="O41" s="303"/>
      <c r="P41" s="303"/>
      <c r="Q41" s="335"/>
      <c r="R41" s="335"/>
      <c r="S41" s="351"/>
      <c r="T41" s="351"/>
      <c r="U41" s="67" t="s">
        <v>279</v>
      </c>
      <c r="V41" s="57"/>
      <c r="W41" s="57"/>
      <c r="X41" s="57"/>
      <c r="Y41" s="57"/>
    </row>
    <row r="42" spans="1:25" ht="19.5" customHeight="1">
      <c r="A42" s="57"/>
      <c r="B42" s="66" t="s">
        <v>275</v>
      </c>
      <c r="C42" s="262">
        <f>C6</f>
        <v>1</v>
      </c>
      <c r="D42" s="262">
        <f t="shared" ref="D42:T42" si="17">D6</f>
        <v>0</v>
      </c>
      <c r="E42" s="262">
        <f t="shared" si="17"/>
        <v>1</v>
      </c>
      <c r="F42" s="262">
        <f t="shared" si="17"/>
        <v>0</v>
      </c>
      <c r="G42" s="262">
        <f t="shared" si="17"/>
        <v>1</v>
      </c>
      <c r="H42" s="262">
        <f t="shared" si="17"/>
        <v>0</v>
      </c>
      <c r="I42" s="262">
        <f t="shared" si="17"/>
        <v>1</v>
      </c>
      <c r="J42" s="262">
        <f t="shared" si="17"/>
        <v>0</v>
      </c>
      <c r="K42" s="262">
        <f t="shared" si="17"/>
        <v>1</v>
      </c>
      <c r="L42" s="262">
        <f t="shared" si="17"/>
        <v>0</v>
      </c>
      <c r="M42" s="262">
        <f t="shared" si="17"/>
        <v>1</v>
      </c>
      <c r="N42" s="262">
        <f t="shared" si="17"/>
        <v>0</v>
      </c>
      <c r="O42" s="262">
        <f t="shared" si="17"/>
        <v>1</v>
      </c>
      <c r="P42" s="262">
        <f t="shared" si="17"/>
        <v>0</v>
      </c>
      <c r="Q42" s="262">
        <f t="shared" si="17"/>
        <v>1</v>
      </c>
      <c r="R42" s="262">
        <f t="shared" si="17"/>
        <v>0</v>
      </c>
      <c r="S42" s="262">
        <f t="shared" si="17"/>
        <v>1</v>
      </c>
      <c r="T42" s="262">
        <f t="shared" si="17"/>
        <v>0</v>
      </c>
      <c r="U42" s="65">
        <f>SUM(C42:T42)</f>
        <v>9</v>
      </c>
      <c r="V42" s="57"/>
      <c r="W42" s="57"/>
      <c r="X42" s="57"/>
      <c r="Y42" s="57"/>
    </row>
    <row r="43" spans="1:25" ht="18.75" customHeight="1">
      <c r="A43" s="57"/>
      <c r="B43" s="64"/>
      <c r="C43" s="258"/>
      <c r="D43" s="258"/>
      <c r="E43" s="273"/>
      <c r="F43" s="273"/>
      <c r="G43" s="288"/>
      <c r="H43" s="288"/>
      <c r="I43" s="86"/>
      <c r="J43" s="86"/>
      <c r="K43" s="390"/>
      <c r="L43" s="390"/>
      <c r="M43" s="319"/>
      <c r="N43" s="319"/>
      <c r="O43" s="303"/>
      <c r="P43" s="303"/>
      <c r="Q43" s="335"/>
      <c r="R43" s="335"/>
      <c r="S43" s="351"/>
      <c r="T43" s="351"/>
      <c r="U43" s="63" t="s">
        <v>278</v>
      </c>
      <c r="V43" s="57"/>
      <c r="W43" s="57"/>
      <c r="X43" s="57"/>
      <c r="Y43" s="57"/>
    </row>
    <row r="44" spans="1:25" ht="26.25" customHeight="1">
      <c r="A44" s="57"/>
      <c r="B44" s="62" t="s">
        <v>277</v>
      </c>
      <c r="C44" s="261">
        <f>C42*C40</f>
        <v>651812.14617265749</v>
      </c>
      <c r="D44" s="263" t="s">
        <v>276</v>
      </c>
      <c r="E44" s="277">
        <f>E42*E40</f>
        <v>534198.38806079014</v>
      </c>
      <c r="F44" s="278" t="s">
        <v>276</v>
      </c>
      <c r="G44" s="292">
        <f>G42*G40</f>
        <v>661497.98507598764</v>
      </c>
      <c r="H44" s="293" t="s">
        <v>276</v>
      </c>
      <c r="I44" s="91">
        <f>I42*I40</f>
        <v>484920.2673598518</v>
      </c>
      <c r="J44" s="92" t="s">
        <v>276</v>
      </c>
      <c r="K44" s="394">
        <f>K42*K40</f>
        <v>469315.97209699999</v>
      </c>
      <c r="L44" s="395" t="s">
        <v>276</v>
      </c>
      <c r="M44" s="324">
        <f>M42*M40</f>
        <v>590080.80402458017</v>
      </c>
      <c r="N44" s="325" t="s">
        <v>276</v>
      </c>
      <c r="O44" s="308">
        <f>O42*O40</f>
        <v>148369.1271904321</v>
      </c>
      <c r="P44" s="309" t="s">
        <v>276</v>
      </c>
      <c r="Q44" s="340">
        <f>Q42*Q40</f>
        <v>148369.1271904321</v>
      </c>
      <c r="R44" s="341" t="s">
        <v>276</v>
      </c>
      <c r="S44" s="356">
        <f>S42*S40</f>
        <v>151136.50973424077</v>
      </c>
      <c r="T44" s="357" t="s">
        <v>276</v>
      </c>
      <c r="U44" s="61">
        <f>SUM(C44:T44)</f>
        <v>3839700.3269059719</v>
      </c>
      <c r="V44" s="57"/>
      <c r="W44" s="57"/>
      <c r="X44" s="57"/>
      <c r="Y44" s="57"/>
    </row>
    <row r="45" spans="1:25" ht="15.75" customHeight="1">
      <c r="A45" s="57"/>
      <c r="B45" s="57"/>
      <c r="C45" s="57"/>
      <c r="D45" s="57"/>
      <c r="E45" s="57"/>
      <c r="F45" s="57"/>
      <c r="G45" s="57"/>
      <c r="H45" s="57"/>
      <c r="I45" s="57"/>
      <c r="J45" s="57"/>
      <c r="K45" s="57"/>
      <c r="L45" s="57"/>
      <c r="M45" s="57"/>
      <c r="N45" s="57"/>
      <c r="O45" s="57"/>
      <c r="P45" s="57"/>
      <c r="Q45" s="57"/>
      <c r="R45" s="57"/>
      <c r="S45" s="57"/>
      <c r="T45" s="57"/>
      <c r="U45" s="57"/>
      <c r="V45" s="57"/>
      <c r="W45" s="57"/>
      <c r="X45" s="57"/>
      <c r="Y45" s="57"/>
    </row>
    <row r="46" spans="1:25" ht="15.75" customHeight="1">
      <c r="A46" s="57"/>
      <c r="B46" s="60"/>
      <c r="C46" s="59"/>
      <c r="D46" s="59"/>
      <c r="E46" s="57"/>
      <c r="F46" s="57"/>
      <c r="G46" s="57"/>
      <c r="H46" s="57"/>
      <c r="I46" s="57"/>
      <c r="J46" s="57"/>
      <c r="K46" s="57"/>
      <c r="L46" s="57"/>
      <c r="M46" s="57"/>
      <c r="N46" s="57"/>
      <c r="O46" s="57"/>
      <c r="P46" s="57"/>
      <c r="Q46" s="57"/>
      <c r="R46" s="57"/>
      <c r="S46" s="57"/>
      <c r="T46" s="57"/>
      <c r="U46" s="57"/>
      <c r="V46" s="57"/>
      <c r="W46" s="57"/>
      <c r="X46" s="57"/>
      <c r="Y46" s="57"/>
    </row>
    <row r="47" spans="1:25" ht="15.75" customHeight="1">
      <c r="A47" s="57"/>
      <c r="B47" s="57"/>
      <c r="C47" s="57"/>
      <c r="D47" s="57"/>
      <c r="E47" s="57"/>
      <c r="F47" s="57"/>
      <c r="G47" s="57"/>
      <c r="H47" s="57"/>
      <c r="I47" s="57"/>
      <c r="J47" s="57"/>
      <c r="K47" s="57"/>
      <c r="L47" s="57"/>
      <c r="M47" s="57"/>
      <c r="N47" s="57"/>
      <c r="O47" s="57"/>
      <c r="P47" s="57"/>
      <c r="Q47" s="57"/>
      <c r="R47" s="57"/>
      <c r="S47" s="57"/>
      <c r="T47" s="57"/>
      <c r="U47" s="57"/>
      <c r="V47" s="57"/>
      <c r="W47" s="57"/>
      <c r="X47" s="57"/>
      <c r="Y47" s="57"/>
    </row>
    <row r="48" spans="1:25" ht="15.75" customHeight="1">
      <c r="A48" s="57"/>
      <c r="B48" s="57"/>
      <c r="C48" s="57"/>
      <c r="D48" s="57"/>
      <c r="E48" s="57"/>
      <c r="F48" s="57"/>
      <c r="G48" s="57"/>
      <c r="H48" s="57"/>
      <c r="I48" s="57"/>
      <c r="J48" s="57"/>
      <c r="K48" s="57"/>
      <c r="L48" s="57"/>
      <c r="M48" s="57"/>
      <c r="N48" s="57"/>
      <c r="O48" s="57"/>
      <c r="P48" s="57"/>
      <c r="Q48" s="57"/>
      <c r="R48" s="57"/>
      <c r="S48" s="57"/>
      <c r="T48" s="57"/>
      <c r="U48" s="57"/>
      <c r="V48" s="57"/>
      <c r="W48" s="57"/>
      <c r="X48" s="57"/>
      <c r="Y48" s="57"/>
    </row>
    <row r="49" spans="1:25" ht="15.75" customHeight="1">
      <c r="A49" s="57"/>
      <c r="B49" s="57"/>
      <c r="C49" s="57"/>
      <c r="D49" s="57"/>
      <c r="E49" s="57"/>
      <c r="F49" s="57"/>
      <c r="G49" s="57"/>
      <c r="H49" s="57"/>
      <c r="I49" s="57"/>
      <c r="J49" s="57"/>
      <c r="K49" s="57"/>
      <c r="L49" s="57"/>
      <c r="M49" s="57"/>
      <c r="N49" s="57"/>
      <c r="O49" s="57"/>
      <c r="P49" s="57"/>
      <c r="Q49" s="57"/>
      <c r="R49" s="57"/>
      <c r="S49" s="57"/>
      <c r="T49" s="57"/>
      <c r="U49" s="57"/>
      <c r="V49" s="57"/>
      <c r="W49" s="57"/>
      <c r="X49" s="57"/>
      <c r="Y49" s="57"/>
    </row>
    <row r="50" spans="1:25" ht="15.75" customHeight="1">
      <c r="A50" s="57"/>
      <c r="B50" s="57"/>
      <c r="C50" s="57"/>
      <c r="D50" s="57"/>
      <c r="E50" s="58"/>
      <c r="F50" s="57"/>
      <c r="G50" s="58"/>
      <c r="H50" s="57"/>
      <c r="I50" s="58"/>
      <c r="J50" s="57"/>
      <c r="K50" s="57"/>
      <c r="L50" s="57"/>
      <c r="M50" s="57"/>
      <c r="N50" s="57"/>
      <c r="O50" s="57"/>
      <c r="P50" s="57"/>
      <c r="Q50" s="57"/>
      <c r="R50" s="57"/>
      <c r="S50" s="57"/>
      <c r="T50" s="57"/>
      <c r="U50" s="57"/>
      <c r="V50" s="57"/>
      <c r="W50" s="57"/>
      <c r="X50" s="57"/>
      <c r="Y50" s="57"/>
    </row>
    <row r="51" spans="1:25" ht="15.75" customHeight="1">
      <c r="A51" s="57"/>
      <c r="B51" s="57"/>
      <c r="C51" s="57"/>
      <c r="D51" s="57"/>
      <c r="E51" s="57"/>
      <c r="F51" s="57"/>
      <c r="G51" s="57"/>
      <c r="H51" s="57"/>
      <c r="I51" s="57"/>
      <c r="J51" s="57"/>
      <c r="K51" s="57"/>
      <c r="L51" s="57"/>
      <c r="M51" s="57"/>
      <c r="N51" s="57"/>
      <c r="O51" s="57"/>
      <c r="P51" s="57"/>
      <c r="Q51" s="57"/>
      <c r="R51" s="57"/>
      <c r="S51" s="57"/>
      <c r="T51" s="57"/>
      <c r="U51" s="57"/>
      <c r="V51" s="57"/>
      <c r="W51" s="57"/>
      <c r="X51" s="57"/>
      <c r="Y51" s="57"/>
    </row>
    <row r="52" spans="1:25" ht="15.75" customHeight="1">
      <c r="A52" s="57"/>
      <c r="B52" s="57"/>
      <c r="C52" s="57"/>
      <c r="D52" s="57"/>
      <c r="E52" s="57"/>
      <c r="F52" s="57"/>
      <c r="G52" s="57"/>
      <c r="H52" s="57"/>
      <c r="I52" s="57"/>
      <c r="J52" s="57"/>
      <c r="K52" s="57"/>
      <c r="L52" s="57"/>
      <c r="M52" s="57"/>
      <c r="N52" s="57"/>
      <c r="O52" s="57"/>
      <c r="P52" s="57"/>
      <c r="Q52" s="57"/>
      <c r="R52" s="57"/>
      <c r="S52" s="57"/>
      <c r="T52" s="57"/>
      <c r="U52" s="57"/>
      <c r="V52" s="57"/>
      <c r="W52" s="57"/>
      <c r="X52" s="57"/>
      <c r="Y52" s="57"/>
    </row>
    <row r="53" spans="1:25" ht="15.75" customHeight="1">
      <c r="A53" s="57"/>
      <c r="B53" s="57"/>
      <c r="C53" s="57"/>
      <c r="D53" s="57"/>
      <c r="E53" s="57"/>
      <c r="F53" s="57"/>
      <c r="G53" s="57"/>
      <c r="H53" s="57"/>
      <c r="I53" s="57"/>
      <c r="J53" s="57"/>
      <c r="K53" s="57"/>
      <c r="L53" s="57"/>
      <c r="M53" s="57"/>
      <c r="N53" s="57"/>
      <c r="O53" s="57"/>
      <c r="P53" s="57"/>
      <c r="Q53" s="57"/>
      <c r="R53" s="57"/>
      <c r="S53" s="57"/>
      <c r="T53" s="57"/>
      <c r="U53" s="57"/>
      <c r="V53" s="57"/>
      <c r="W53" s="57"/>
      <c r="X53" s="57"/>
      <c r="Y53" s="57"/>
    </row>
    <row r="54" spans="1:25" ht="15.75" customHeight="1">
      <c r="A54" s="57"/>
      <c r="B54" s="57"/>
      <c r="C54" s="57"/>
      <c r="D54" s="57"/>
      <c r="E54" s="57"/>
      <c r="F54" s="57"/>
      <c r="G54" s="57"/>
      <c r="H54" s="57"/>
      <c r="I54" s="57"/>
      <c r="J54" s="57"/>
      <c r="K54" s="57"/>
      <c r="L54" s="57"/>
      <c r="M54" s="57"/>
      <c r="N54" s="57"/>
      <c r="O54" s="57"/>
      <c r="P54" s="57"/>
      <c r="Q54" s="57"/>
      <c r="R54" s="57"/>
      <c r="S54" s="57"/>
      <c r="T54" s="57"/>
      <c r="U54" s="57"/>
      <c r="V54" s="57"/>
      <c r="W54" s="57"/>
      <c r="X54" s="57"/>
      <c r="Y54" s="57"/>
    </row>
    <row r="55" spans="1:25" ht="15.75" customHeight="1">
      <c r="A55" s="57"/>
      <c r="B55" s="57"/>
      <c r="C55" s="57"/>
      <c r="D55" s="57"/>
      <c r="E55" s="57"/>
      <c r="F55" s="57"/>
      <c r="G55" s="57"/>
      <c r="H55" s="57"/>
      <c r="I55" s="57"/>
      <c r="J55" s="57"/>
      <c r="K55" s="57"/>
      <c r="L55" s="57"/>
      <c r="M55" s="57"/>
      <c r="N55" s="57"/>
      <c r="O55" s="57"/>
      <c r="P55" s="57"/>
      <c r="Q55" s="57"/>
      <c r="R55" s="57"/>
      <c r="S55" s="57"/>
      <c r="T55" s="57"/>
      <c r="U55" s="57"/>
      <c r="V55" s="57"/>
      <c r="W55" s="57"/>
      <c r="X55" s="57"/>
      <c r="Y55" s="57"/>
    </row>
    <row r="56" spans="1:25" ht="15.75" customHeight="1">
      <c r="A56" s="57"/>
      <c r="B56" s="57"/>
      <c r="C56" s="57"/>
      <c r="D56" s="57"/>
      <c r="E56" s="57"/>
      <c r="F56" s="57"/>
      <c r="G56" s="57"/>
      <c r="H56" s="57"/>
      <c r="I56" s="57"/>
      <c r="J56" s="57"/>
      <c r="K56" s="57"/>
      <c r="L56" s="57"/>
      <c r="M56" s="57"/>
      <c r="N56" s="57"/>
      <c r="O56" s="57"/>
      <c r="P56" s="57"/>
      <c r="Q56" s="57"/>
      <c r="R56" s="57"/>
      <c r="S56" s="57"/>
      <c r="T56" s="57"/>
      <c r="U56" s="57"/>
      <c r="V56" s="57"/>
      <c r="W56" s="57"/>
      <c r="X56" s="57"/>
      <c r="Y56" s="57"/>
    </row>
    <row r="57" spans="1:25" ht="15.75" customHeight="1">
      <c r="A57" s="57"/>
      <c r="B57" s="57"/>
      <c r="C57" s="57"/>
      <c r="D57" s="57"/>
      <c r="E57" s="57"/>
      <c r="F57" s="57"/>
      <c r="G57" s="57"/>
      <c r="H57" s="57"/>
      <c r="I57" s="57"/>
      <c r="J57" s="57"/>
      <c r="K57" s="57"/>
      <c r="L57" s="57"/>
      <c r="M57" s="57"/>
      <c r="N57" s="57"/>
      <c r="O57" s="57"/>
      <c r="P57" s="57"/>
      <c r="Q57" s="57"/>
      <c r="R57" s="57"/>
      <c r="S57" s="57"/>
      <c r="T57" s="57"/>
      <c r="U57" s="57"/>
      <c r="V57" s="57"/>
      <c r="W57" s="57"/>
      <c r="X57" s="57"/>
      <c r="Y57" s="57"/>
    </row>
    <row r="58" spans="1:25" ht="15.75" customHeight="1">
      <c r="A58" s="57"/>
      <c r="B58" s="57"/>
      <c r="C58" s="57"/>
      <c r="D58" s="57"/>
      <c r="E58" s="57"/>
      <c r="F58" s="57"/>
      <c r="G58" s="57"/>
      <c r="H58" s="57"/>
      <c r="I58" s="57"/>
      <c r="J58" s="57"/>
      <c r="K58" s="57"/>
      <c r="L58" s="57"/>
      <c r="M58" s="57"/>
      <c r="N58" s="57"/>
      <c r="O58" s="57"/>
      <c r="P58" s="57"/>
      <c r="Q58" s="57"/>
      <c r="R58" s="57"/>
      <c r="S58" s="57"/>
      <c r="T58" s="57"/>
      <c r="U58" s="57"/>
      <c r="V58" s="57"/>
      <c r="W58" s="57"/>
      <c r="X58" s="57"/>
      <c r="Y58" s="57"/>
    </row>
    <row r="59" spans="1:25" ht="15.75" customHeight="1">
      <c r="A59" s="57"/>
      <c r="B59" s="57"/>
      <c r="C59" s="57"/>
      <c r="D59" s="57"/>
      <c r="E59" s="57"/>
      <c r="F59" s="57"/>
      <c r="G59" s="57"/>
      <c r="H59" s="57"/>
      <c r="I59" s="57"/>
      <c r="J59" s="57"/>
      <c r="K59" s="57"/>
      <c r="L59" s="57"/>
      <c r="M59" s="57"/>
      <c r="N59" s="57"/>
      <c r="O59" s="57"/>
      <c r="P59" s="57"/>
      <c r="Q59" s="57"/>
      <c r="R59" s="57"/>
      <c r="S59" s="57"/>
      <c r="T59" s="57"/>
      <c r="U59" s="57"/>
      <c r="V59" s="57"/>
      <c r="W59" s="57"/>
      <c r="X59" s="57"/>
      <c r="Y59" s="57"/>
    </row>
    <row r="60" spans="1:25" ht="15.75" customHeight="1">
      <c r="A60" s="57"/>
      <c r="B60" s="57"/>
      <c r="C60" s="57"/>
      <c r="D60" s="57"/>
      <c r="E60" s="57"/>
      <c r="F60" s="57"/>
      <c r="G60" s="57"/>
      <c r="H60" s="57"/>
      <c r="I60" s="57"/>
      <c r="J60" s="57"/>
      <c r="K60" s="57"/>
      <c r="L60" s="57"/>
      <c r="M60" s="57"/>
      <c r="N60" s="57"/>
      <c r="O60" s="57"/>
      <c r="P60" s="57"/>
      <c r="Q60" s="57"/>
      <c r="R60" s="57"/>
      <c r="S60" s="57"/>
      <c r="T60" s="57"/>
      <c r="U60" s="57"/>
      <c r="V60" s="57"/>
      <c r="W60" s="57"/>
      <c r="X60" s="57"/>
      <c r="Y60" s="57"/>
    </row>
    <row r="61" spans="1:25" ht="15.75" customHeight="1">
      <c r="A61" s="57"/>
      <c r="B61" s="57"/>
      <c r="C61" s="57"/>
      <c r="D61" s="57"/>
      <c r="E61" s="57"/>
      <c r="F61" s="57"/>
      <c r="G61" s="57"/>
      <c r="H61" s="57"/>
      <c r="I61" s="57"/>
      <c r="J61" s="57"/>
      <c r="K61" s="57"/>
      <c r="L61" s="57"/>
      <c r="M61" s="57"/>
      <c r="N61" s="57"/>
      <c r="O61" s="57"/>
      <c r="P61" s="57"/>
      <c r="Q61" s="57"/>
      <c r="R61" s="57"/>
      <c r="S61" s="57"/>
      <c r="T61" s="57"/>
      <c r="U61" s="57"/>
      <c r="V61" s="57"/>
      <c r="W61" s="57"/>
      <c r="X61" s="57"/>
      <c r="Y61" s="57"/>
    </row>
    <row r="62" spans="1:25" ht="15.75" customHeight="1">
      <c r="A62" s="57"/>
      <c r="B62" s="57"/>
      <c r="C62" s="57"/>
      <c r="D62" s="57"/>
      <c r="E62" s="57"/>
      <c r="F62" s="57"/>
      <c r="G62" s="57"/>
      <c r="H62" s="57"/>
      <c r="I62" s="57"/>
      <c r="J62" s="57"/>
      <c r="K62" s="57"/>
      <c r="L62" s="57"/>
      <c r="M62" s="57"/>
      <c r="N62" s="57"/>
      <c r="O62" s="57"/>
      <c r="P62" s="57"/>
      <c r="Q62" s="57"/>
      <c r="R62" s="57"/>
      <c r="S62" s="57"/>
      <c r="T62" s="57"/>
      <c r="U62" s="57"/>
      <c r="V62" s="57"/>
      <c r="W62" s="57"/>
      <c r="X62" s="57"/>
      <c r="Y62" s="57"/>
    </row>
    <row r="63" spans="1:25" ht="15.75" customHeight="1">
      <c r="A63" s="57"/>
      <c r="B63" s="57"/>
      <c r="C63" s="57"/>
      <c r="D63" s="57"/>
      <c r="E63" s="57"/>
      <c r="F63" s="57"/>
      <c r="G63" s="57"/>
      <c r="H63" s="57"/>
      <c r="I63" s="57"/>
      <c r="J63" s="57"/>
      <c r="K63" s="57"/>
      <c r="L63" s="57"/>
      <c r="M63" s="57"/>
      <c r="N63" s="57"/>
      <c r="O63" s="57"/>
      <c r="P63" s="57"/>
      <c r="Q63" s="57"/>
      <c r="R63" s="57"/>
      <c r="S63" s="57"/>
      <c r="T63" s="57"/>
      <c r="U63" s="57"/>
      <c r="V63" s="57"/>
      <c r="W63" s="57"/>
      <c r="X63" s="57"/>
      <c r="Y63" s="57"/>
    </row>
    <row r="64" spans="1:25" ht="15.75" customHeight="1">
      <c r="A64" s="57"/>
      <c r="B64" s="57"/>
      <c r="C64" s="57"/>
      <c r="D64" s="57"/>
      <c r="E64" s="57"/>
      <c r="F64" s="57"/>
      <c r="G64" s="57"/>
      <c r="H64" s="57"/>
      <c r="I64" s="57"/>
      <c r="J64" s="57"/>
      <c r="K64" s="57"/>
      <c r="L64" s="57"/>
      <c r="M64" s="57"/>
      <c r="N64" s="57"/>
      <c r="O64" s="57"/>
      <c r="P64" s="57"/>
      <c r="Q64" s="57"/>
      <c r="R64" s="57"/>
      <c r="S64" s="57"/>
      <c r="T64" s="57"/>
      <c r="U64" s="57"/>
      <c r="V64" s="57"/>
      <c r="W64" s="57"/>
      <c r="X64" s="57"/>
      <c r="Y64" s="57"/>
    </row>
    <row r="65" spans="1:25" ht="15.75" customHeight="1">
      <c r="A65" s="57"/>
      <c r="B65" s="57"/>
      <c r="C65" s="57"/>
      <c r="D65" s="57"/>
      <c r="E65" s="57"/>
      <c r="F65" s="57"/>
      <c r="G65" s="57"/>
      <c r="H65" s="57"/>
      <c r="I65" s="57"/>
      <c r="J65" s="57"/>
      <c r="K65" s="57"/>
      <c r="L65" s="57"/>
      <c r="M65" s="57"/>
      <c r="N65" s="57"/>
      <c r="O65" s="57"/>
      <c r="P65" s="57"/>
      <c r="Q65" s="57"/>
      <c r="R65" s="57"/>
      <c r="S65" s="57"/>
      <c r="T65" s="57"/>
      <c r="U65" s="57"/>
      <c r="V65" s="57"/>
      <c r="W65" s="57"/>
      <c r="X65" s="57"/>
      <c r="Y65" s="57"/>
    </row>
    <row r="66" spans="1:25" ht="15.75" customHeight="1">
      <c r="A66" s="57"/>
      <c r="B66" s="57"/>
      <c r="C66" s="57"/>
      <c r="D66" s="57"/>
      <c r="E66" s="57"/>
      <c r="F66" s="57"/>
      <c r="G66" s="57"/>
      <c r="H66" s="57"/>
      <c r="I66" s="57"/>
      <c r="J66" s="57"/>
      <c r="K66" s="57"/>
      <c r="L66" s="57"/>
      <c r="M66" s="57"/>
      <c r="N66" s="57"/>
      <c r="O66" s="57"/>
      <c r="P66" s="57"/>
      <c r="Q66" s="57"/>
      <c r="R66" s="57"/>
      <c r="S66" s="57"/>
      <c r="T66" s="57"/>
      <c r="U66" s="57"/>
      <c r="V66" s="57"/>
      <c r="W66" s="57"/>
      <c r="X66" s="57"/>
      <c r="Y66" s="57"/>
    </row>
    <row r="67" spans="1:25" ht="15.75" customHeight="1">
      <c r="A67" s="57"/>
      <c r="B67" s="57"/>
      <c r="C67" s="57"/>
      <c r="D67" s="57"/>
      <c r="E67" s="57"/>
      <c r="F67" s="57"/>
      <c r="G67" s="57"/>
      <c r="H67" s="57"/>
      <c r="I67" s="57"/>
      <c r="J67" s="57"/>
      <c r="K67" s="57"/>
      <c r="L67" s="57"/>
      <c r="M67" s="57"/>
      <c r="N67" s="57"/>
      <c r="O67" s="57"/>
      <c r="P67" s="57"/>
      <c r="Q67" s="57"/>
      <c r="R67" s="57"/>
      <c r="S67" s="57"/>
      <c r="T67" s="57"/>
      <c r="U67" s="57"/>
      <c r="V67" s="57"/>
      <c r="W67" s="57"/>
      <c r="X67" s="57"/>
      <c r="Y67" s="57"/>
    </row>
    <row r="68" spans="1:25" ht="15.75" customHeight="1">
      <c r="A68" s="57"/>
      <c r="B68" s="57"/>
      <c r="C68" s="57"/>
      <c r="D68" s="57"/>
      <c r="E68" s="57"/>
      <c r="F68" s="57"/>
      <c r="G68" s="57"/>
      <c r="H68" s="57"/>
      <c r="I68" s="57"/>
      <c r="J68" s="57"/>
      <c r="K68" s="57"/>
      <c r="L68" s="57"/>
      <c r="M68" s="57"/>
      <c r="N68" s="57"/>
      <c r="O68" s="57"/>
      <c r="P68" s="57"/>
      <c r="Q68" s="57"/>
      <c r="R68" s="57"/>
      <c r="S68" s="57"/>
      <c r="T68" s="57"/>
      <c r="U68" s="57"/>
      <c r="V68" s="57"/>
      <c r="W68" s="57"/>
      <c r="X68" s="57"/>
      <c r="Y68" s="57"/>
    </row>
    <row r="69" spans="1:25" ht="15.75" customHeight="1">
      <c r="A69" s="57"/>
      <c r="B69" s="57"/>
      <c r="C69" s="57"/>
      <c r="D69" s="57"/>
      <c r="E69" s="57"/>
      <c r="F69" s="57"/>
      <c r="G69" s="57"/>
      <c r="H69" s="57"/>
      <c r="I69" s="57"/>
      <c r="J69" s="57"/>
      <c r="K69" s="57"/>
      <c r="L69" s="57"/>
      <c r="M69" s="57"/>
      <c r="N69" s="57"/>
      <c r="O69" s="57"/>
      <c r="P69" s="57"/>
      <c r="Q69" s="57"/>
      <c r="R69" s="57"/>
      <c r="S69" s="57"/>
      <c r="T69" s="57"/>
      <c r="U69" s="57"/>
      <c r="V69" s="57"/>
      <c r="W69" s="57"/>
      <c r="X69" s="57"/>
      <c r="Y69" s="57"/>
    </row>
    <row r="70" spans="1:25" ht="15.75" customHeight="1">
      <c r="A70" s="57"/>
      <c r="B70" s="57"/>
      <c r="C70" s="57"/>
      <c r="D70" s="57"/>
      <c r="E70" s="57"/>
      <c r="F70" s="57"/>
      <c r="G70" s="57"/>
      <c r="H70" s="57"/>
      <c r="I70" s="57"/>
      <c r="J70" s="57"/>
      <c r="K70" s="57"/>
      <c r="L70" s="57"/>
      <c r="M70" s="57"/>
      <c r="N70" s="57"/>
      <c r="O70" s="57"/>
      <c r="P70" s="57"/>
      <c r="Q70" s="57"/>
      <c r="R70" s="57"/>
      <c r="S70" s="57"/>
      <c r="T70" s="57"/>
      <c r="U70" s="57"/>
      <c r="V70" s="57"/>
      <c r="W70" s="57"/>
      <c r="X70" s="57"/>
      <c r="Y70" s="57"/>
    </row>
    <row r="71" spans="1:25" ht="15.75" customHeight="1">
      <c r="A71" s="57"/>
      <c r="B71" s="57"/>
      <c r="C71" s="57"/>
      <c r="D71" s="57"/>
      <c r="E71" s="57"/>
      <c r="F71" s="57"/>
      <c r="G71" s="57"/>
      <c r="H71" s="57"/>
      <c r="I71" s="57"/>
      <c r="J71" s="57"/>
      <c r="K71" s="57"/>
      <c r="L71" s="57"/>
      <c r="M71" s="57"/>
      <c r="N71" s="57"/>
      <c r="O71" s="57"/>
      <c r="P71" s="57"/>
      <c r="Q71" s="57"/>
      <c r="R71" s="57"/>
      <c r="S71" s="57"/>
      <c r="T71" s="57"/>
      <c r="U71" s="57"/>
      <c r="V71" s="57"/>
      <c r="W71" s="57"/>
      <c r="X71" s="57"/>
      <c r="Y71" s="57"/>
    </row>
    <row r="72" spans="1:25" ht="15.75" customHeight="1">
      <c r="A72" s="57"/>
      <c r="B72" s="57"/>
      <c r="C72" s="57"/>
      <c r="D72" s="57"/>
      <c r="E72" s="57"/>
      <c r="F72" s="57"/>
      <c r="G72" s="57"/>
      <c r="H72" s="57"/>
      <c r="I72" s="57"/>
      <c r="J72" s="57"/>
      <c r="K72" s="57"/>
      <c r="L72" s="57"/>
      <c r="M72" s="57"/>
      <c r="N72" s="57"/>
      <c r="O72" s="57"/>
      <c r="P72" s="57"/>
      <c r="Q72" s="57"/>
      <c r="R72" s="57"/>
      <c r="S72" s="57"/>
      <c r="T72" s="57"/>
      <c r="U72" s="57"/>
      <c r="V72" s="57"/>
      <c r="W72" s="57"/>
      <c r="X72" s="57"/>
      <c r="Y72" s="57"/>
    </row>
    <row r="73" spans="1:25" ht="15.75" customHeight="1">
      <c r="A73" s="57"/>
      <c r="B73" s="57"/>
      <c r="C73" s="57"/>
      <c r="D73" s="57"/>
      <c r="E73" s="57"/>
      <c r="F73" s="57"/>
      <c r="G73" s="57"/>
      <c r="H73" s="57"/>
      <c r="I73" s="57"/>
      <c r="J73" s="57"/>
      <c r="K73" s="57"/>
      <c r="L73" s="57"/>
      <c r="M73" s="57"/>
      <c r="N73" s="57"/>
      <c r="O73" s="57"/>
      <c r="P73" s="57"/>
      <c r="Q73" s="57"/>
      <c r="R73" s="57"/>
      <c r="S73" s="57"/>
      <c r="T73" s="57"/>
      <c r="U73" s="57"/>
      <c r="V73" s="57"/>
      <c r="W73" s="57"/>
      <c r="X73" s="57"/>
      <c r="Y73" s="57"/>
    </row>
    <row r="74" spans="1:25" ht="15.75" customHeight="1">
      <c r="A74" s="57"/>
      <c r="B74" s="57"/>
      <c r="C74" s="57"/>
      <c r="D74" s="57"/>
      <c r="E74" s="57"/>
      <c r="F74" s="57"/>
      <c r="G74" s="57"/>
      <c r="H74" s="57"/>
      <c r="I74" s="57"/>
      <c r="J74" s="57"/>
      <c r="K74" s="57"/>
      <c r="L74" s="57"/>
      <c r="M74" s="57"/>
      <c r="N74" s="57"/>
      <c r="O74" s="57"/>
      <c r="P74" s="57"/>
      <c r="Q74" s="57"/>
      <c r="R74" s="57"/>
      <c r="S74" s="57"/>
      <c r="T74" s="57"/>
      <c r="U74" s="57"/>
      <c r="V74" s="57"/>
      <c r="W74" s="57"/>
      <c r="X74" s="57"/>
      <c r="Y74" s="57"/>
    </row>
    <row r="75" spans="1:25" ht="15.75" customHeight="1">
      <c r="A75" s="57"/>
      <c r="B75" s="57"/>
      <c r="C75" s="57"/>
      <c r="D75" s="57"/>
      <c r="E75" s="57"/>
      <c r="F75" s="57"/>
      <c r="G75" s="57"/>
      <c r="H75" s="57"/>
      <c r="I75" s="57"/>
      <c r="J75" s="57"/>
      <c r="K75" s="57"/>
      <c r="L75" s="57"/>
      <c r="M75" s="57"/>
      <c r="N75" s="57"/>
      <c r="O75" s="57"/>
      <c r="P75" s="57"/>
      <c r="Q75" s="57"/>
      <c r="R75" s="57"/>
      <c r="S75" s="57"/>
      <c r="T75" s="57"/>
      <c r="U75" s="57"/>
      <c r="V75" s="57"/>
      <c r="W75" s="57"/>
      <c r="X75" s="57"/>
      <c r="Y75" s="57"/>
    </row>
    <row r="76" spans="1:25" ht="15.75" customHeight="1">
      <c r="A76" s="57"/>
      <c r="B76" s="57"/>
      <c r="C76" s="57"/>
      <c r="D76" s="57"/>
      <c r="E76" s="57"/>
      <c r="F76" s="57"/>
      <c r="G76" s="57"/>
      <c r="H76" s="57"/>
      <c r="I76" s="57"/>
      <c r="J76" s="57"/>
      <c r="K76" s="57"/>
      <c r="L76" s="57"/>
      <c r="M76" s="57"/>
      <c r="N76" s="57"/>
      <c r="O76" s="57"/>
      <c r="P76" s="57"/>
      <c r="Q76" s="57"/>
      <c r="R76" s="57"/>
      <c r="S76" s="57"/>
      <c r="T76" s="57"/>
      <c r="U76" s="57"/>
      <c r="V76" s="57"/>
      <c r="W76" s="57"/>
      <c r="X76" s="57"/>
      <c r="Y76" s="57"/>
    </row>
    <row r="77" spans="1:25" ht="15.75" customHeight="1">
      <c r="A77" s="57"/>
      <c r="B77" s="57"/>
      <c r="C77" s="57"/>
      <c r="D77" s="57"/>
      <c r="E77" s="57"/>
      <c r="F77" s="57"/>
      <c r="G77" s="57"/>
      <c r="H77" s="57"/>
      <c r="I77" s="57"/>
      <c r="J77" s="57"/>
      <c r="K77" s="57"/>
      <c r="L77" s="57"/>
      <c r="M77" s="57"/>
      <c r="N77" s="57"/>
      <c r="O77" s="57"/>
      <c r="P77" s="57"/>
      <c r="Q77" s="57"/>
      <c r="R77" s="57"/>
      <c r="S77" s="57"/>
      <c r="T77" s="57"/>
      <c r="U77" s="57"/>
      <c r="V77" s="57"/>
      <c r="W77" s="57"/>
      <c r="X77" s="57"/>
      <c r="Y77" s="57"/>
    </row>
    <row r="78" spans="1:25" ht="15.75" customHeight="1">
      <c r="A78" s="57"/>
      <c r="B78" s="57"/>
      <c r="C78" s="57"/>
      <c r="D78" s="57"/>
      <c r="E78" s="57"/>
      <c r="F78" s="57"/>
      <c r="G78" s="57"/>
      <c r="H78" s="57"/>
      <c r="I78" s="57"/>
      <c r="J78" s="57"/>
      <c r="K78" s="57"/>
      <c r="L78" s="57"/>
      <c r="M78" s="57"/>
      <c r="N78" s="57"/>
      <c r="O78" s="57"/>
      <c r="P78" s="57"/>
      <c r="Q78" s="57"/>
      <c r="R78" s="57"/>
      <c r="S78" s="57"/>
      <c r="T78" s="57"/>
      <c r="U78" s="57"/>
      <c r="V78" s="57"/>
      <c r="W78" s="57"/>
      <c r="X78" s="57"/>
      <c r="Y78" s="57"/>
    </row>
    <row r="79" spans="1:25" ht="15.75" customHeight="1">
      <c r="A79" s="57"/>
      <c r="B79" s="57"/>
      <c r="C79" s="57"/>
      <c r="D79" s="57"/>
      <c r="E79" s="57"/>
      <c r="F79" s="57"/>
      <c r="G79" s="57"/>
      <c r="H79" s="57"/>
      <c r="I79" s="57"/>
      <c r="J79" s="57"/>
      <c r="K79" s="57"/>
      <c r="L79" s="57"/>
      <c r="M79" s="57"/>
      <c r="N79" s="57"/>
      <c r="O79" s="57"/>
      <c r="P79" s="57"/>
      <c r="Q79" s="57"/>
      <c r="R79" s="57"/>
      <c r="S79" s="57"/>
      <c r="T79" s="57"/>
      <c r="U79" s="57"/>
      <c r="V79" s="57"/>
      <c r="W79" s="57"/>
      <c r="X79" s="57"/>
      <c r="Y79" s="57"/>
    </row>
    <row r="80" spans="1:25" ht="15.75" customHeight="1">
      <c r="A80" s="57"/>
      <c r="B80" s="57"/>
      <c r="C80" s="57"/>
      <c r="D80" s="57"/>
      <c r="E80" s="57"/>
      <c r="F80" s="57"/>
      <c r="G80" s="57"/>
      <c r="H80" s="57"/>
      <c r="I80" s="57"/>
      <c r="J80" s="57"/>
      <c r="K80" s="57"/>
      <c r="L80" s="57"/>
      <c r="M80" s="57"/>
      <c r="N80" s="57"/>
      <c r="O80" s="57"/>
      <c r="P80" s="57"/>
      <c r="Q80" s="57"/>
      <c r="R80" s="57"/>
      <c r="S80" s="57"/>
      <c r="T80" s="57"/>
      <c r="U80" s="57"/>
      <c r="V80" s="57"/>
      <c r="W80" s="57"/>
      <c r="X80" s="57"/>
      <c r="Y80" s="57"/>
    </row>
    <row r="81" spans="1:25" ht="15.75" customHeight="1">
      <c r="A81" s="57"/>
      <c r="B81" s="57"/>
      <c r="C81" s="57"/>
      <c r="D81" s="57"/>
      <c r="E81" s="57"/>
      <c r="F81" s="57"/>
      <c r="G81" s="57"/>
      <c r="H81" s="57"/>
      <c r="I81" s="57"/>
      <c r="J81" s="57"/>
      <c r="K81" s="57"/>
      <c r="L81" s="57"/>
      <c r="M81" s="57"/>
      <c r="N81" s="57"/>
      <c r="O81" s="57"/>
      <c r="P81" s="57"/>
      <c r="Q81" s="57"/>
      <c r="R81" s="57"/>
      <c r="S81" s="57"/>
      <c r="T81" s="57"/>
      <c r="U81" s="57"/>
      <c r="V81" s="57"/>
      <c r="W81" s="57"/>
      <c r="X81" s="57"/>
      <c r="Y81" s="57"/>
    </row>
    <row r="82" spans="1:25" ht="15.75" customHeight="1">
      <c r="A82" s="57"/>
      <c r="B82" s="57"/>
      <c r="C82" s="57"/>
      <c r="D82" s="57"/>
      <c r="E82" s="57"/>
      <c r="F82" s="57"/>
      <c r="G82" s="57"/>
      <c r="H82" s="57"/>
      <c r="I82" s="57"/>
      <c r="J82" s="57"/>
      <c r="K82" s="57"/>
      <c r="L82" s="57"/>
      <c r="M82" s="57"/>
      <c r="N82" s="57"/>
      <c r="O82" s="57"/>
      <c r="P82" s="57"/>
      <c r="Q82" s="57"/>
      <c r="R82" s="57"/>
      <c r="S82" s="57"/>
      <c r="T82" s="57"/>
      <c r="U82" s="57"/>
      <c r="V82" s="57"/>
      <c r="W82" s="57"/>
      <c r="X82" s="57"/>
      <c r="Y82" s="57"/>
    </row>
    <row r="83" spans="1:25" ht="15.75" customHeight="1">
      <c r="A83" s="57"/>
      <c r="B83" s="57"/>
      <c r="C83" s="57"/>
      <c r="D83" s="57"/>
      <c r="E83" s="57"/>
      <c r="F83" s="57"/>
      <c r="G83" s="57"/>
      <c r="H83" s="57"/>
      <c r="I83" s="57"/>
      <c r="J83" s="57"/>
      <c r="K83" s="57"/>
      <c r="L83" s="57"/>
      <c r="M83" s="57"/>
      <c r="N83" s="57"/>
      <c r="O83" s="57"/>
      <c r="P83" s="57"/>
      <c r="Q83" s="57"/>
      <c r="R83" s="57"/>
      <c r="S83" s="57"/>
      <c r="T83" s="57"/>
      <c r="U83" s="57"/>
      <c r="V83" s="57"/>
      <c r="W83" s="57"/>
      <c r="X83" s="57"/>
      <c r="Y83" s="57"/>
    </row>
    <row r="84" spans="1:25" ht="15.75" customHeight="1">
      <c r="A84" s="57"/>
      <c r="B84" s="57"/>
      <c r="C84" s="57"/>
      <c r="D84" s="57"/>
      <c r="E84" s="57"/>
      <c r="F84" s="57"/>
      <c r="G84" s="57"/>
      <c r="H84" s="57"/>
      <c r="I84" s="57"/>
      <c r="J84" s="57"/>
      <c r="K84" s="57"/>
      <c r="L84" s="57"/>
      <c r="M84" s="57"/>
      <c r="N84" s="57"/>
      <c r="O84" s="57"/>
      <c r="P84" s="57"/>
      <c r="Q84" s="57"/>
      <c r="R84" s="57"/>
      <c r="S84" s="57"/>
      <c r="T84" s="57"/>
      <c r="U84" s="57"/>
      <c r="V84" s="57"/>
      <c r="W84" s="57"/>
      <c r="X84" s="57"/>
      <c r="Y84" s="57"/>
    </row>
    <row r="85" spans="1:25" ht="15.75" customHeight="1">
      <c r="A85" s="57"/>
      <c r="B85" s="57"/>
      <c r="C85" s="57"/>
      <c r="D85" s="57"/>
      <c r="E85" s="57"/>
      <c r="F85" s="57"/>
      <c r="G85" s="57"/>
      <c r="H85" s="57"/>
      <c r="I85" s="57"/>
      <c r="J85" s="57"/>
      <c r="K85" s="57"/>
      <c r="L85" s="57"/>
      <c r="M85" s="57"/>
      <c r="N85" s="57"/>
      <c r="O85" s="57"/>
      <c r="P85" s="57"/>
      <c r="Q85" s="57"/>
      <c r="R85" s="57"/>
      <c r="S85" s="57"/>
      <c r="T85" s="57"/>
      <c r="U85" s="57"/>
      <c r="V85" s="57"/>
      <c r="W85" s="57"/>
      <c r="X85" s="57"/>
      <c r="Y85" s="57"/>
    </row>
    <row r="86" spans="1:25" ht="15.75" customHeight="1">
      <c r="A86" s="57"/>
      <c r="B86" s="57"/>
      <c r="C86" s="57"/>
      <c r="D86" s="57"/>
      <c r="E86" s="57"/>
      <c r="F86" s="57"/>
      <c r="G86" s="57"/>
      <c r="H86" s="57"/>
      <c r="I86" s="57"/>
      <c r="J86" s="57"/>
      <c r="K86" s="57"/>
      <c r="L86" s="57"/>
      <c r="M86" s="57"/>
      <c r="N86" s="57"/>
      <c r="O86" s="57"/>
      <c r="P86" s="57"/>
      <c r="Q86" s="57"/>
      <c r="R86" s="57"/>
      <c r="S86" s="57"/>
      <c r="T86" s="57"/>
      <c r="U86" s="57"/>
      <c r="V86" s="57"/>
      <c r="W86" s="57"/>
      <c r="X86" s="57"/>
      <c r="Y86" s="57"/>
    </row>
    <row r="87" spans="1:25" ht="15.75" customHeight="1">
      <c r="A87" s="57"/>
      <c r="B87" s="57"/>
      <c r="C87" s="57"/>
      <c r="D87" s="57"/>
      <c r="E87" s="57"/>
      <c r="F87" s="57"/>
      <c r="G87" s="57"/>
      <c r="H87" s="57"/>
      <c r="I87" s="57"/>
      <c r="J87" s="57"/>
      <c r="K87" s="57"/>
      <c r="L87" s="57"/>
      <c r="M87" s="57"/>
      <c r="N87" s="57"/>
      <c r="O87" s="57"/>
      <c r="P87" s="57"/>
      <c r="Q87" s="57"/>
      <c r="R87" s="57"/>
      <c r="S87" s="57"/>
      <c r="T87" s="57"/>
      <c r="U87" s="57"/>
      <c r="V87" s="57"/>
      <c r="W87" s="57"/>
      <c r="X87" s="57"/>
      <c r="Y87" s="57"/>
    </row>
    <row r="88" spans="1:25" ht="15.75" customHeight="1">
      <c r="A88" s="57"/>
      <c r="B88" s="57"/>
      <c r="C88" s="57"/>
      <c r="D88" s="57"/>
      <c r="E88" s="57"/>
      <c r="F88" s="57"/>
      <c r="G88" s="57"/>
      <c r="H88" s="57"/>
      <c r="I88" s="57"/>
      <c r="J88" s="57"/>
      <c r="K88" s="57"/>
      <c r="L88" s="57"/>
      <c r="M88" s="57"/>
      <c r="N88" s="57"/>
      <c r="O88" s="57"/>
      <c r="P88" s="57"/>
      <c r="Q88" s="57"/>
      <c r="R88" s="57"/>
      <c r="S88" s="57"/>
      <c r="T88" s="57"/>
      <c r="U88" s="57"/>
      <c r="V88" s="57"/>
      <c r="W88" s="57"/>
      <c r="X88" s="57"/>
      <c r="Y88" s="57"/>
    </row>
    <row r="89" spans="1:25" ht="15.75" customHeight="1">
      <c r="A89" s="57"/>
      <c r="B89" s="57"/>
      <c r="C89" s="57"/>
      <c r="D89" s="57"/>
      <c r="E89" s="57"/>
      <c r="F89" s="57"/>
      <c r="G89" s="57"/>
      <c r="H89" s="57"/>
      <c r="I89" s="57"/>
      <c r="J89" s="57"/>
      <c r="K89" s="57"/>
      <c r="L89" s="57"/>
      <c r="M89" s="57"/>
      <c r="N89" s="57"/>
      <c r="O89" s="57"/>
      <c r="P89" s="57"/>
      <c r="Q89" s="57"/>
      <c r="R89" s="57"/>
      <c r="S89" s="57"/>
      <c r="T89" s="57"/>
      <c r="U89" s="57"/>
      <c r="V89" s="57"/>
      <c r="W89" s="57"/>
      <c r="X89" s="57"/>
      <c r="Y89" s="57"/>
    </row>
    <row r="90" spans="1:25" ht="15.75" customHeight="1">
      <c r="A90" s="57"/>
      <c r="B90" s="57"/>
      <c r="C90" s="57"/>
      <c r="D90" s="57"/>
      <c r="E90" s="57"/>
      <c r="F90" s="57"/>
      <c r="G90" s="57"/>
      <c r="H90" s="57"/>
      <c r="I90" s="57"/>
      <c r="J90" s="57"/>
      <c r="K90" s="57"/>
      <c r="L90" s="57"/>
      <c r="M90" s="57"/>
      <c r="N90" s="57"/>
      <c r="O90" s="57"/>
      <c r="P90" s="57"/>
      <c r="Q90" s="57"/>
      <c r="R90" s="57"/>
      <c r="S90" s="57"/>
      <c r="T90" s="57"/>
      <c r="U90" s="57"/>
      <c r="V90" s="57"/>
      <c r="W90" s="57"/>
      <c r="X90" s="57"/>
      <c r="Y90" s="57"/>
    </row>
    <row r="91" spans="1:25" ht="15.75" customHeight="1">
      <c r="A91" s="57"/>
      <c r="B91" s="57"/>
      <c r="C91" s="57"/>
      <c r="D91" s="57"/>
      <c r="E91" s="57"/>
      <c r="F91" s="57"/>
      <c r="G91" s="57"/>
      <c r="H91" s="57"/>
      <c r="I91" s="57"/>
      <c r="J91" s="57"/>
      <c r="K91" s="57"/>
      <c r="L91" s="57"/>
      <c r="M91" s="57"/>
      <c r="N91" s="57"/>
      <c r="O91" s="57"/>
      <c r="P91" s="57"/>
      <c r="Q91" s="57"/>
      <c r="R91" s="57"/>
      <c r="S91" s="57"/>
      <c r="T91" s="57"/>
      <c r="U91" s="57"/>
      <c r="V91" s="57"/>
      <c r="W91" s="57"/>
      <c r="X91" s="57"/>
      <c r="Y91" s="57"/>
    </row>
    <row r="92" spans="1:25" ht="15.75" customHeight="1">
      <c r="A92" s="57"/>
      <c r="B92" s="57"/>
      <c r="C92" s="57"/>
      <c r="D92" s="57"/>
      <c r="E92" s="57"/>
      <c r="F92" s="57"/>
      <c r="G92" s="57"/>
      <c r="H92" s="57"/>
      <c r="I92" s="57"/>
      <c r="J92" s="57"/>
      <c r="K92" s="57"/>
      <c r="L92" s="57"/>
      <c r="M92" s="57"/>
      <c r="N92" s="57"/>
      <c r="O92" s="57"/>
      <c r="P92" s="57"/>
      <c r="Q92" s="57"/>
      <c r="R92" s="57"/>
      <c r="S92" s="57"/>
      <c r="T92" s="57"/>
      <c r="U92" s="57"/>
      <c r="V92" s="57"/>
      <c r="W92" s="57"/>
      <c r="X92" s="57"/>
      <c r="Y92" s="57"/>
    </row>
    <row r="93" spans="1:25" ht="15.75" customHeight="1">
      <c r="A93" s="57"/>
      <c r="B93" s="57"/>
      <c r="C93" s="57"/>
      <c r="D93" s="57"/>
      <c r="E93" s="57"/>
      <c r="F93" s="57"/>
      <c r="G93" s="57"/>
      <c r="H93" s="57"/>
      <c r="I93" s="57"/>
      <c r="J93" s="57"/>
      <c r="K93" s="57"/>
      <c r="L93" s="57"/>
      <c r="M93" s="57"/>
      <c r="N93" s="57"/>
      <c r="O93" s="57"/>
      <c r="P93" s="57"/>
      <c r="Q93" s="57"/>
      <c r="R93" s="57"/>
      <c r="S93" s="57"/>
      <c r="T93" s="57"/>
      <c r="U93" s="57"/>
      <c r="V93" s="57"/>
      <c r="W93" s="57"/>
      <c r="X93" s="57"/>
      <c r="Y93" s="57"/>
    </row>
    <row r="94" spans="1:25" ht="15.75" customHeight="1">
      <c r="A94" s="57"/>
      <c r="B94" s="57"/>
      <c r="C94" s="57"/>
      <c r="D94" s="57"/>
      <c r="E94" s="57"/>
      <c r="F94" s="57"/>
      <c r="G94" s="57"/>
      <c r="H94" s="57"/>
      <c r="I94" s="57"/>
      <c r="J94" s="57"/>
      <c r="K94" s="57"/>
      <c r="L94" s="57"/>
      <c r="M94" s="57"/>
      <c r="N94" s="57"/>
      <c r="O94" s="57"/>
      <c r="P94" s="57"/>
      <c r="Q94" s="57"/>
      <c r="R94" s="57"/>
      <c r="S94" s="57"/>
      <c r="T94" s="57"/>
      <c r="U94" s="57"/>
      <c r="V94" s="57"/>
      <c r="W94" s="57"/>
      <c r="X94" s="57"/>
      <c r="Y94" s="57"/>
    </row>
    <row r="95" spans="1:25" ht="15.75" customHeight="1">
      <c r="A95" s="57"/>
      <c r="B95" s="57"/>
      <c r="C95" s="57"/>
      <c r="D95" s="57"/>
      <c r="E95" s="57"/>
      <c r="F95" s="57"/>
      <c r="G95" s="57"/>
      <c r="H95" s="57"/>
      <c r="I95" s="57"/>
      <c r="J95" s="57"/>
      <c r="K95" s="57"/>
      <c r="L95" s="57"/>
      <c r="M95" s="57"/>
      <c r="N95" s="57"/>
      <c r="O95" s="57"/>
      <c r="P95" s="57"/>
      <c r="Q95" s="57"/>
      <c r="R95" s="57"/>
      <c r="S95" s="57"/>
      <c r="T95" s="57"/>
      <c r="U95" s="57"/>
      <c r="V95" s="57"/>
      <c r="W95" s="57"/>
      <c r="X95" s="57"/>
      <c r="Y95" s="57"/>
    </row>
    <row r="96" spans="1:25" ht="15.75" customHeight="1">
      <c r="A96" s="57"/>
      <c r="B96" s="57"/>
      <c r="C96" s="57"/>
      <c r="D96" s="57"/>
      <c r="E96" s="57"/>
      <c r="F96" s="57"/>
      <c r="G96" s="57"/>
      <c r="H96" s="57"/>
      <c r="I96" s="57"/>
      <c r="J96" s="57"/>
      <c r="K96" s="57"/>
      <c r="L96" s="57"/>
      <c r="M96" s="57"/>
      <c r="N96" s="57"/>
      <c r="O96" s="57"/>
      <c r="P96" s="57"/>
      <c r="Q96" s="57"/>
      <c r="R96" s="57"/>
      <c r="S96" s="57"/>
      <c r="T96" s="57"/>
      <c r="U96" s="57"/>
      <c r="V96" s="57"/>
      <c r="W96" s="57"/>
      <c r="X96" s="57"/>
      <c r="Y96" s="57"/>
    </row>
    <row r="97" spans="1:25" ht="15.75" customHeight="1">
      <c r="A97" s="57"/>
      <c r="B97" s="57"/>
      <c r="C97" s="57"/>
      <c r="D97" s="57"/>
      <c r="E97" s="57"/>
      <c r="F97" s="57"/>
      <c r="G97" s="57"/>
      <c r="H97" s="57"/>
      <c r="I97" s="57"/>
      <c r="J97" s="57"/>
      <c r="K97" s="57"/>
      <c r="L97" s="57"/>
      <c r="M97" s="57"/>
      <c r="N97" s="57"/>
      <c r="O97" s="57"/>
      <c r="P97" s="57"/>
      <c r="Q97" s="57"/>
      <c r="R97" s="57"/>
      <c r="S97" s="57"/>
      <c r="T97" s="57"/>
      <c r="U97" s="57"/>
      <c r="V97" s="57"/>
      <c r="W97" s="57"/>
      <c r="X97" s="57"/>
      <c r="Y97" s="57"/>
    </row>
    <row r="98" spans="1:25" ht="15.75" customHeight="1">
      <c r="A98" s="57"/>
      <c r="B98" s="57"/>
      <c r="C98" s="57"/>
      <c r="D98" s="57"/>
      <c r="E98" s="57"/>
      <c r="F98" s="57"/>
      <c r="G98" s="57"/>
      <c r="H98" s="57"/>
      <c r="I98" s="57"/>
      <c r="J98" s="57"/>
      <c r="K98" s="57"/>
      <c r="L98" s="57"/>
      <c r="M98" s="57"/>
      <c r="N98" s="57"/>
      <c r="O98" s="57"/>
      <c r="P98" s="57"/>
      <c r="Q98" s="57"/>
      <c r="R98" s="57"/>
      <c r="S98" s="57"/>
      <c r="T98" s="57"/>
      <c r="U98" s="57"/>
      <c r="V98" s="57"/>
      <c r="W98" s="57"/>
      <c r="X98" s="57"/>
      <c r="Y98" s="57"/>
    </row>
    <row r="99" spans="1:25" ht="15.75" customHeight="1">
      <c r="A99" s="57"/>
      <c r="B99" s="57"/>
      <c r="C99" s="57"/>
      <c r="D99" s="57"/>
      <c r="E99" s="57"/>
      <c r="F99" s="57"/>
      <c r="G99" s="57"/>
      <c r="H99" s="57"/>
      <c r="I99" s="57"/>
      <c r="J99" s="57"/>
      <c r="K99" s="57"/>
      <c r="L99" s="57"/>
      <c r="M99" s="57"/>
      <c r="N99" s="57"/>
      <c r="O99" s="57"/>
      <c r="P99" s="57"/>
      <c r="Q99" s="57"/>
      <c r="R99" s="57"/>
      <c r="S99" s="57"/>
      <c r="T99" s="57"/>
      <c r="U99" s="57"/>
      <c r="V99" s="57"/>
      <c r="W99" s="57"/>
      <c r="X99" s="57"/>
      <c r="Y99" s="57"/>
    </row>
    <row r="100" spans="1:25" ht="15.75" customHeight="1">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row>
    <row r="101" spans="1:25" ht="15.75" customHeight="1">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row>
    <row r="102" spans="1:25" ht="15.75" customHeight="1">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row>
    <row r="103" spans="1:25" ht="15.75" customHeight="1"/>
    <row r="104" spans="1:25" ht="15.75" customHeight="1"/>
    <row r="105" spans="1:25" ht="15.75" customHeight="1"/>
    <row r="106" spans="1:25" ht="15.75" customHeight="1"/>
    <row r="107" spans="1:25" ht="15.75" customHeight="1"/>
    <row r="108" spans="1:25" ht="15.75" customHeight="1"/>
    <row r="109" spans="1:25" ht="15.75" customHeight="1"/>
    <row r="110" spans="1:25" ht="15.75" customHeight="1"/>
    <row r="111" spans="1:25" ht="15.75" customHeight="1"/>
    <row r="112" spans="1:25"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pageMargins left="0.7" right="0.7" top="0.75" bottom="0.75" header="0" footer="0"/>
  <pageSetup paperSize="9" scale="19" orientation="portrait" r:id="rId1"/>
  <headerFooter>
    <oddHeader>&amp;C000000DWELLINGS  SUMMARY</oddHeader>
  </headerFooter>
  <colBreaks count="1" manualBreakCount="1">
    <brk id="2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A9915-BF1C-4C1F-AA01-06D4ED794687}">
  <sheetPr>
    <tabColor theme="5" tint="0.79998168889431442"/>
  </sheetPr>
  <dimension ref="A1:G1021"/>
  <sheetViews>
    <sheetView view="pageBreakPreview" zoomScale="90" zoomScaleNormal="10" zoomScaleSheetLayoutView="90" workbookViewId="0">
      <selection activeCell="A3" sqref="A3"/>
    </sheetView>
  </sheetViews>
  <sheetFormatPr defaultColWidth="14.453125" defaultRowHeight="15" customHeight="1"/>
  <cols>
    <col min="1" max="1" width="40.1796875" customWidth="1"/>
    <col min="2" max="3" width="11.453125" customWidth="1"/>
    <col min="4" max="5" width="11.453125" style="377" customWidth="1"/>
    <col min="6" max="7" width="11.453125" customWidth="1"/>
  </cols>
  <sheetData>
    <row r="1" spans="1:7" ht="14.5">
      <c r="D1" s="690"/>
      <c r="E1" s="691"/>
    </row>
    <row r="2" spans="1:7" ht="14.5">
      <c r="A2" s="17"/>
      <c r="D2" s="691"/>
      <c r="E2" s="691"/>
    </row>
    <row r="3" spans="1:7" ht="14.5">
      <c r="A3" s="18" t="s">
        <v>353</v>
      </c>
      <c r="D3" s="691"/>
      <c r="E3" s="691"/>
    </row>
    <row r="4" spans="1:7" ht="15.75" customHeight="1" thickBot="1">
      <c r="B4" s="53"/>
      <c r="C4" s="53"/>
      <c r="D4" s="692"/>
      <c r="E4" s="692"/>
    </row>
    <row r="5" spans="1:7" ht="16.5" customHeight="1" thickTop="1" thickBot="1">
      <c r="A5" s="47" t="s">
        <v>8</v>
      </c>
      <c r="B5" s="11" t="s">
        <v>9</v>
      </c>
      <c r="C5" s="11" t="s">
        <v>10</v>
      </c>
      <c r="D5" s="367" t="s">
        <v>11</v>
      </c>
      <c r="E5" s="368" t="s">
        <v>12</v>
      </c>
    </row>
    <row r="6" spans="1:7" ht="15.75" customHeight="1" thickTop="1">
      <c r="B6" s="53"/>
      <c r="C6" s="53"/>
      <c r="D6" s="366"/>
      <c r="E6" s="369"/>
      <c r="G6" s="12"/>
    </row>
    <row r="7" spans="1:7" ht="17.25" customHeight="1">
      <c r="A7" t="s">
        <v>13</v>
      </c>
      <c r="B7" s="13">
        <v>30</v>
      </c>
      <c r="C7" s="49" t="s">
        <v>14</v>
      </c>
      <c r="D7" s="366">
        <f>'PLOT 5'!D7</f>
        <v>138.34450000000001</v>
      </c>
      <c r="E7" s="369">
        <f>D7*B7</f>
        <v>4150.335</v>
      </c>
      <c r="G7" s="12"/>
    </row>
    <row r="8" spans="1:7" ht="14.5">
      <c r="A8" t="s">
        <v>15</v>
      </c>
      <c r="B8" s="53"/>
      <c r="C8" s="53"/>
      <c r="D8" s="366">
        <f>'PLOT 5'!D8</f>
        <v>0</v>
      </c>
      <c r="E8" s="369"/>
      <c r="G8" s="12"/>
    </row>
    <row r="9" spans="1:7" ht="14.5">
      <c r="A9" t="s">
        <v>16</v>
      </c>
      <c r="B9" s="53"/>
      <c r="C9" s="53"/>
      <c r="D9" s="366">
        <f>'PLOT 5'!D9</f>
        <v>0</v>
      </c>
      <c r="E9" s="369"/>
      <c r="G9" s="12"/>
    </row>
    <row r="10" spans="1:7" ht="14.5">
      <c r="B10" s="53"/>
      <c r="C10" s="53"/>
      <c r="D10" s="366">
        <f>'PLOT 5'!D12</f>
        <v>212.35403699999998</v>
      </c>
      <c r="E10" s="369"/>
      <c r="G10" s="12"/>
    </row>
    <row r="11" spans="1:7" ht="14.5">
      <c r="A11" t="s">
        <v>17</v>
      </c>
      <c r="B11" s="51">
        <f>B7*0.3</f>
        <v>9</v>
      </c>
      <c r="C11" s="53" t="s">
        <v>18</v>
      </c>
      <c r="D11" s="366">
        <f>'PLOT 5'!D16</f>
        <v>34.3476</v>
      </c>
      <c r="E11" s="369">
        <f>D11*B11</f>
        <v>309.1284</v>
      </c>
      <c r="G11" s="12"/>
    </row>
    <row r="12" spans="1:7" ht="14.5">
      <c r="A12" t="s">
        <v>19</v>
      </c>
      <c r="B12" s="53"/>
      <c r="C12" s="53"/>
      <c r="D12" s="366">
        <f>'PLOT 5'!D17</f>
        <v>0</v>
      </c>
      <c r="E12" s="369"/>
      <c r="G12" s="12"/>
    </row>
    <row r="13" spans="1:7" ht="14.5">
      <c r="B13" s="53"/>
      <c r="C13" s="53"/>
      <c r="D13" s="366">
        <f>'PLOT 5'!D18</f>
        <v>0</v>
      </c>
      <c r="E13" s="369"/>
      <c r="G13" s="12"/>
    </row>
    <row r="14" spans="1:7" ht="14.5">
      <c r="A14" t="s">
        <v>245</v>
      </c>
      <c r="B14" s="53">
        <v>19</v>
      </c>
      <c r="C14" s="53" t="s">
        <v>14</v>
      </c>
      <c r="D14" s="366">
        <f>'PLOT 5'!D19</f>
        <v>34.3476</v>
      </c>
      <c r="E14" s="369">
        <f>D14*B14</f>
        <v>652.60439999999994</v>
      </c>
      <c r="G14" s="12"/>
    </row>
    <row r="15" spans="1:7" ht="14.5">
      <c r="B15" s="53"/>
      <c r="C15" s="53"/>
      <c r="D15" s="366">
        <f>'PLOT 5'!D20</f>
        <v>0</v>
      </c>
      <c r="E15" s="369"/>
      <c r="G15" s="12"/>
    </row>
    <row r="16" spans="1:7" ht="14.5">
      <c r="A16" t="s">
        <v>17</v>
      </c>
      <c r="B16" s="13">
        <f>B14*0.3</f>
        <v>5.7</v>
      </c>
      <c r="C16" s="53"/>
      <c r="D16" s="366" t="e">
        <f>'PLOT 5'!#REF!</f>
        <v>#REF!</v>
      </c>
      <c r="E16" s="369"/>
      <c r="G16" s="12"/>
    </row>
    <row r="17" spans="1:7" ht="14.5">
      <c r="B17" s="53"/>
      <c r="C17" s="53"/>
      <c r="D17" s="366" t="e">
        <f>'PLOT 5'!#REF!</f>
        <v>#REF!</v>
      </c>
      <c r="E17" s="369"/>
      <c r="G17" s="12"/>
    </row>
    <row r="18" spans="1:7" ht="17.25" customHeight="1">
      <c r="A18" s="48" t="s">
        <v>253</v>
      </c>
      <c r="B18" s="54">
        <v>48</v>
      </c>
      <c r="C18" s="49" t="s">
        <v>18</v>
      </c>
      <c r="D18" s="366">
        <f>'PLOT 5'!D21</f>
        <v>69.677922999999993</v>
      </c>
      <c r="E18" s="369">
        <f>D18*B18</f>
        <v>3344.5403039999997</v>
      </c>
      <c r="G18" s="12"/>
    </row>
    <row r="19" spans="1:7" ht="14.5">
      <c r="B19" s="54"/>
      <c r="C19" s="53"/>
      <c r="D19" s="366">
        <f>'PLOT 5'!D22</f>
        <v>0</v>
      </c>
      <c r="E19" s="369"/>
      <c r="G19" s="12"/>
    </row>
    <row r="20" spans="1:7" ht="16.5">
      <c r="A20" t="s">
        <v>22</v>
      </c>
      <c r="B20" s="51">
        <v>48</v>
      </c>
      <c r="C20" s="53" t="s">
        <v>23</v>
      </c>
      <c r="D20" s="366">
        <f>'PLOT 5'!D23</f>
        <v>25.7607</v>
      </c>
      <c r="E20" s="369">
        <f>D20*B20</f>
        <v>1236.5136</v>
      </c>
      <c r="G20" s="12"/>
    </row>
    <row r="21" spans="1:7" ht="14.5">
      <c r="B21" s="53"/>
      <c r="C21" s="53"/>
      <c r="D21" s="366">
        <f>'PLOT 5'!D24</f>
        <v>0</v>
      </c>
      <c r="E21" s="369"/>
      <c r="G21" s="12"/>
    </row>
    <row r="22" spans="1:7" ht="17.25" customHeight="1" thickBot="1">
      <c r="B22" s="53"/>
      <c r="C22" s="14" t="s">
        <v>8</v>
      </c>
      <c r="D22" s="366">
        <f>'PLOT 5'!D25</f>
        <v>0</v>
      </c>
      <c r="E22" s="369"/>
      <c r="G22" s="12"/>
    </row>
    <row r="23" spans="1:7" ht="15.5" thickTop="1" thickBot="1">
      <c r="B23" s="53"/>
      <c r="C23" s="14" t="s">
        <v>24</v>
      </c>
      <c r="D23" s="366">
        <f>'PLOT 5'!D26</f>
        <v>0</v>
      </c>
      <c r="E23" s="370">
        <f>SUM(E7:E22)</f>
        <v>9693.1217039999992</v>
      </c>
      <c r="G23" s="12"/>
    </row>
    <row r="24" spans="1:7" ht="15.75" customHeight="1" thickTop="1">
      <c r="B24" s="53"/>
      <c r="C24" s="53"/>
      <c r="D24" s="366">
        <f>'PLOT 5'!D27</f>
        <v>0</v>
      </c>
      <c r="E24" s="369"/>
      <c r="G24" s="12"/>
    </row>
    <row r="25" spans="1:7" ht="16.5" customHeight="1">
      <c r="A25" s="50" t="s">
        <v>190</v>
      </c>
      <c r="B25" s="54"/>
      <c r="C25" s="54"/>
      <c r="D25" s="366">
        <f>'PLOT 5'!D28</f>
        <v>0</v>
      </c>
      <c r="E25" s="371"/>
      <c r="G25" s="12"/>
    </row>
    <row r="26" spans="1:7" ht="15.75" customHeight="1">
      <c r="A26" s="50"/>
      <c r="B26" s="54"/>
      <c r="C26" s="54"/>
      <c r="D26" s="366">
        <f>'PLOT 5'!D29</f>
        <v>0</v>
      </c>
      <c r="E26" s="371"/>
      <c r="G26" s="12"/>
    </row>
    <row r="27" spans="1:7" ht="15.75" customHeight="1">
      <c r="A27" s="55" t="s">
        <v>242</v>
      </c>
      <c r="B27" s="51">
        <v>160</v>
      </c>
      <c r="C27" s="54" t="s">
        <v>23</v>
      </c>
      <c r="D27" s="366">
        <f>'PLOT 5'!D30</f>
        <v>0</v>
      </c>
      <c r="E27" s="371">
        <f>D27*B27</f>
        <v>0</v>
      </c>
      <c r="G27" s="12"/>
    </row>
    <row r="28" spans="1:7" ht="15.75" customHeight="1">
      <c r="A28" s="55"/>
      <c r="B28" s="54"/>
      <c r="C28" s="54"/>
      <c r="D28" s="366">
        <f>'PLOT 5'!D31</f>
        <v>0</v>
      </c>
      <c r="E28" s="371"/>
      <c r="G28" s="12"/>
    </row>
    <row r="29" spans="1:7" ht="15.75" customHeight="1" thickBot="1">
      <c r="A29" s="55"/>
      <c r="B29" s="54"/>
      <c r="C29" s="52" t="s">
        <v>190</v>
      </c>
      <c r="D29" s="366">
        <f>'PLOT 5'!D32</f>
        <v>0</v>
      </c>
      <c r="E29" s="371"/>
      <c r="G29" s="12"/>
    </row>
    <row r="30" spans="1:7" ht="15.75" customHeight="1" thickTop="1" thickBot="1">
      <c r="A30" s="55"/>
      <c r="B30" s="54"/>
      <c r="C30" s="52" t="s">
        <v>24</v>
      </c>
      <c r="D30" s="366">
        <f>'PLOT 5'!D33</f>
        <v>0</v>
      </c>
      <c r="E30" s="370">
        <f>SUM(E27:E28)</f>
        <v>0</v>
      </c>
      <c r="G30" s="12"/>
    </row>
    <row r="31" spans="1:7" ht="15.75" customHeight="1" thickTop="1">
      <c r="A31" s="50"/>
      <c r="B31" s="54"/>
      <c r="C31" s="54"/>
      <c r="D31" s="366">
        <f>'PLOT 5'!D34</f>
        <v>0</v>
      </c>
      <c r="E31" s="371"/>
      <c r="G31" s="12"/>
    </row>
    <row r="32" spans="1:7" ht="15.75" customHeight="1">
      <c r="A32" s="47" t="s">
        <v>25</v>
      </c>
      <c r="B32" s="53"/>
      <c r="C32" s="53"/>
      <c r="D32" s="366">
        <f>'PLOT 5'!D35</f>
        <v>0</v>
      </c>
      <c r="E32" s="369"/>
      <c r="G32" s="12"/>
    </row>
    <row r="33" spans="1:7" ht="15.75" customHeight="1">
      <c r="A33" s="47"/>
      <c r="B33" s="53"/>
      <c r="C33" s="53"/>
      <c r="D33" s="366">
        <f>'PLOT 5'!D36</f>
        <v>0</v>
      </c>
      <c r="E33" s="369"/>
      <c r="G33" s="12"/>
    </row>
    <row r="34" spans="1:7" ht="15.75" customHeight="1">
      <c r="A34" t="s">
        <v>26</v>
      </c>
      <c r="B34" s="51">
        <v>45</v>
      </c>
      <c r="C34" s="53" t="s">
        <v>23</v>
      </c>
      <c r="D34" s="366">
        <f>'PLOT 5'!D37</f>
        <v>82.052599999999998</v>
      </c>
      <c r="E34" s="369">
        <f>D34*B34</f>
        <v>3692.3669999999997</v>
      </c>
      <c r="G34" s="12"/>
    </row>
    <row r="35" spans="1:7" ht="15.75" customHeight="1">
      <c r="B35" s="53"/>
      <c r="C35" s="53"/>
      <c r="D35" s="366">
        <f>'PLOT 5'!D38</f>
        <v>0</v>
      </c>
      <c r="E35" s="369"/>
      <c r="G35" s="12"/>
    </row>
    <row r="36" spans="1:7" ht="15.75" customHeight="1" thickBot="1">
      <c r="B36" s="53"/>
      <c r="C36" s="14" t="s">
        <v>25</v>
      </c>
      <c r="D36" s="366">
        <f>'PLOT 5'!D39</f>
        <v>0</v>
      </c>
      <c r="E36" s="369"/>
      <c r="G36" s="12"/>
    </row>
    <row r="37" spans="1:7" ht="17.25" customHeight="1" thickTop="1" thickBot="1">
      <c r="B37" s="53"/>
      <c r="C37" s="14" t="s">
        <v>24</v>
      </c>
      <c r="D37" s="366">
        <f>'PLOT 5'!D40</f>
        <v>0</v>
      </c>
      <c r="E37" s="370">
        <f>SUM(E34:E35)</f>
        <v>3692.3669999999997</v>
      </c>
      <c r="G37" s="12"/>
    </row>
    <row r="38" spans="1:7" ht="15.75" customHeight="1" thickTop="1">
      <c r="B38" s="53"/>
      <c r="C38" s="14"/>
      <c r="D38" s="366">
        <f>'PLOT 5'!D41</f>
        <v>0</v>
      </c>
      <c r="E38" s="373"/>
      <c r="G38" s="12"/>
    </row>
    <row r="39" spans="1:7" ht="15.75" customHeight="1">
      <c r="A39" s="4" t="s">
        <v>241</v>
      </c>
      <c r="B39" s="53"/>
      <c r="C39" s="53"/>
      <c r="D39" s="366">
        <f>'PLOT 5'!D42</f>
        <v>0</v>
      </c>
      <c r="E39" s="369"/>
      <c r="G39" s="12"/>
    </row>
    <row r="40" spans="1:7" ht="16.5" customHeight="1">
      <c r="B40" s="53"/>
      <c r="C40" s="53"/>
      <c r="D40" s="366">
        <f>'PLOT 5'!D43</f>
        <v>0</v>
      </c>
      <c r="E40" s="369"/>
      <c r="G40" s="12"/>
    </row>
    <row r="41" spans="1:7" ht="15.75" customHeight="1">
      <c r="A41" t="s">
        <v>30</v>
      </c>
      <c r="B41" s="13">
        <v>71</v>
      </c>
      <c r="C41" s="53" t="s">
        <v>23</v>
      </c>
      <c r="D41" s="366">
        <f>'PLOT 5'!D44</f>
        <v>276.68900000000002</v>
      </c>
      <c r="E41" s="369">
        <f>D41*B41</f>
        <v>19644.919000000002</v>
      </c>
      <c r="G41" s="12"/>
    </row>
    <row r="42" spans="1:7" ht="15.75" customHeight="1">
      <c r="A42" s="48" t="s">
        <v>254</v>
      </c>
      <c r="B42" s="53"/>
      <c r="C42" s="53"/>
      <c r="D42" s="366">
        <f>'PLOT 5'!D45</f>
        <v>0</v>
      </c>
      <c r="E42" s="369"/>
      <c r="G42" s="12"/>
    </row>
    <row r="43" spans="1:7" ht="15.75" customHeight="1">
      <c r="B43" s="53"/>
      <c r="C43" s="53"/>
      <c r="D43" s="366">
        <f>'PLOT 5'!D46</f>
        <v>0</v>
      </c>
      <c r="E43" s="369"/>
      <c r="G43" s="12"/>
    </row>
    <row r="44" spans="1:7" ht="15.75" customHeight="1">
      <c r="A44" t="s">
        <v>31</v>
      </c>
      <c r="B44" s="53">
        <v>45</v>
      </c>
      <c r="C44" s="53" t="s">
        <v>23</v>
      </c>
      <c r="D44" s="366">
        <f>'PLOT 5'!D47</f>
        <v>5.2475499999999995</v>
      </c>
      <c r="E44" s="369">
        <f>D44*B44</f>
        <v>236.13974999999996</v>
      </c>
      <c r="G44" s="12"/>
    </row>
    <row r="45" spans="1:7" ht="15.75" customHeight="1">
      <c r="B45" s="53"/>
      <c r="C45" s="53"/>
      <c r="D45" s="366">
        <f>'PLOT 5'!D48</f>
        <v>0</v>
      </c>
      <c r="E45" s="369"/>
      <c r="G45" s="12"/>
    </row>
    <row r="46" spans="1:7" ht="15.75" customHeight="1">
      <c r="A46" t="s">
        <v>32</v>
      </c>
      <c r="B46" s="54">
        <v>71</v>
      </c>
      <c r="C46" s="53" t="s">
        <v>23</v>
      </c>
      <c r="D46" s="366" t="str">
        <f>'PLOT 5'!D49</f>
        <v>inc</v>
      </c>
      <c r="E46" s="369" t="e">
        <f>D46*B46</f>
        <v>#VALUE!</v>
      </c>
      <c r="G46" s="12"/>
    </row>
    <row r="47" spans="1:7" ht="15.75" customHeight="1">
      <c r="B47" s="53"/>
      <c r="C47" s="53"/>
      <c r="D47" s="366">
        <f>'PLOT 5'!D50</f>
        <v>0</v>
      </c>
      <c r="E47" s="369"/>
      <c r="G47" s="12"/>
    </row>
    <row r="48" spans="1:7" ht="15.75" customHeight="1">
      <c r="A48" t="s">
        <v>33</v>
      </c>
      <c r="B48" s="53">
        <v>9</v>
      </c>
      <c r="C48" s="53" t="s">
        <v>14</v>
      </c>
      <c r="D48" s="366">
        <f>'PLOT 5'!D51</f>
        <v>0</v>
      </c>
      <c r="E48" s="369">
        <f>D48*B48</f>
        <v>0</v>
      </c>
      <c r="G48" s="12"/>
    </row>
    <row r="49" spans="1:7" ht="15.75" customHeight="1">
      <c r="B49" s="53"/>
      <c r="C49" s="53"/>
      <c r="D49" s="366">
        <f>'PLOT 5'!D52</f>
        <v>0</v>
      </c>
      <c r="E49" s="369"/>
      <c r="G49" s="12"/>
    </row>
    <row r="50" spans="1:7" ht="15.75" customHeight="1">
      <c r="A50" s="16" t="s">
        <v>84</v>
      </c>
      <c r="B50" s="53">
        <v>20</v>
      </c>
      <c r="C50" s="53" t="s">
        <v>14</v>
      </c>
      <c r="D50" s="366">
        <f>'PLOT 5'!D53</f>
        <v>0</v>
      </c>
      <c r="E50" s="369">
        <f>D50*B50</f>
        <v>0</v>
      </c>
      <c r="G50" s="12"/>
    </row>
    <row r="51" spans="1:7" ht="15.75" customHeight="1">
      <c r="B51" s="53"/>
      <c r="C51" s="53"/>
      <c r="D51" s="366">
        <f>'PLOT 5'!D54</f>
        <v>0</v>
      </c>
      <c r="E51" s="369"/>
      <c r="G51" s="12"/>
    </row>
    <row r="52" spans="1:7" ht="15.75" customHeight="1">
      <c r="A52" t="s">
        <v>34</v>
      </c>
      <c r="B52" s="53">
        <v>16</v>
      </c>
      <c r="C52" s="53" t="s">
        <v>14</v>
      </c>
      <c r="D52" s="366">
        <f>'PLOT 5'!D55</f>
        <v>0</v>
      </c>
      <c r="E52" s="369">
        <f>B52*D52</f>
        <v>0</v>
      </c>
      <c r="G52" s="12"/>
    </row>
    <row r="53" spans="1:7" ht="15.75" customHeight="1">
      <c r="B53" s="53"/>
      <c r="C53" s="53"/>
      <c r="D53" s="366">
        <f>'PLOT 5'!D56</f>
        <v>0</v>
      </c>
      <c r="E53" s="369"/>
      <c r="G53" s="12"/>
    </row>
    <row r="54" spans="1:7" ht="15.75" customHeight="1">
      <c r="A54" t="s">
        <v>85</v>
      </c>
      <c r="B54" s="53">
        <v>20</v>
      </c>
      <c r="C54" s="53" t="s">
        <v>14</v>
      </c>
      <c r="D54" s="366">
        <f>'PLOT 5'!D57</f>
        <v>0</v>
      </c>
      <c r="E54" s="369">
        <f>D54*B54</f>
        <v>0</v>
      </c>
      <c r="G54" s="12"/>
    </row>
    <row r="55" spans="1:7" ht="15.75" customHeight="1">
      <c r="B55" s="53"/>
      <c r="C55" s="53"/>
      <c r="D55" s="366">
        <f>'PLOT 5'!D58</f>
        <v>0</v>
      </c>
      <c r="E55" s="369"/>
      <c r="G55" s="12"/>
    </row>
    <row r="56" spans="1:7" ht="15.75" customHeight="1">
      <c r="A56" t="s">
        <v>35</v>
      </c>
      <c r="B56" s="53">
        <v>23</v>
      </c>
      <c r="C56" s="53" t="s">
        <v>14</v>
      </c>
      <c r="D56" s="366">
        <f>'PLOT 5'!D59</f>
        <v>782.36199999999997</v>
      </c>
      <c r="E56" s="369">
        <f>D56*B56</f>
        <v>17994.326000000001</v>
      </c>
      <c r="G56" s="12"/>
    </row>
    <row r="57" spans="1:7" ht="15.75" customHeight="1">
      <c r="B57" s="53"/>
      <c r="C57" s="53"/>
      <c r="D57" s="366">
        <f>'PLOT 5'!D60</f>
        <v>0</v>
      </c>
      <c r="E57" s="369"/>
      <c r="G57" s="12"/>
    </row>
    <row r="58" spans="1:7" ht="15.75" customHeight="1">
      <c r="A58" t="s">
        <v>249</v>
      </c>
      <c r="B58" s="53">
        <v>3</v>
      </c>
      <c r="C58" s="53" t="s">
        <v>18</v>
      </c>
      <c r="D58" s="366">
        <f>'PLOT 5'!D61</f>
        <v>162.197</v>
      </c>
      <c r="E58" s="369">
        <f>D58*B58</f>
        <v>486.59100000000001</v>
      </c>
      <c r="G58" s="12"/>
    </row>
    <row r="59" spans="1:7" ht="15.75" customHeight="1">
      <c r="B59" s="53"/>
      <c r="C59" s="53"/>
      <c r="D59" s="366">
        <f>'PLOT 5'!D62</f>
        <v>0</v>
      </c>
      <c r="E59" s="369"/>
      <c r="G59" s="12"/>
    </row>
    <row r="60" spans="1:7" ht="15.75" customHeight="1">
      <c r="B60" s="53"/>
      <c r="C60" s="53"/>
      <c r="D60" s="366">
        <f>'PLOT 5'!D63</f>
        <v>0</v>
      </c>
      <c r="E60" s="369"/>
      <c r="G60" s="12"/>
    </row>
    <row r="61" spans="1:7" ht="15.75" customHeight="1" thickBot="1">
      <c r="B61" s="53"/>
      <c r="C61" s="14" t="s">
        <v>36</v>
      </c>
      <c r="D61" s="366">
        <f>'PLOT 5'!D64</f>
        <v>0</v>
      </c>
      <c r="E61" s="369"/>
      <c r="G61" s="12"/>
    </row>
    <row r="62" spans="1:7" ht="15.75" customHeight="1" thickTop="1" thickBot="1">
      <c r="B62" s="53"/>
      <c r="C62" s="14" t="s">
        <v>24</v>
      </c>
      <c r="D62" s="366">
        <f>'PLOT 5'!D65</f>
        <v>0</v>
      </c>
      <c r="E62" s="370" t="e">
        <f>SUM(E41:E60)</f>
        <v>#VALUE!</v>
      </c>
      <c r="G62" s="12"/>
    </row>
    <row r="63" spans="1:7" ht="15.75" customHeight="1" thickTop="1">
      <c r="B63" s="53"/>
      <c r="C63" s="14"/>
      <c r="D63" s="366">
        <f>'PLOT 5'!D66</f>
        <v>0</v>
      </c>
      <c r="E63" s="373"/>
      <c r="G63" s="12"/>
    </row>
    <row r="64" spans="1:7" ht="15.75" customHeight="1">
      <c r="A64" s="47" t="s">
        <v>2</v>
      </c>
      <c r="B64" s="53"/>
      <c r="C64" s="53"/>
      <c r="D64" s="366">
        <f>'PLOT 5'!D67</f>
        <v>0</v>
      </c>
      <c r="E64" s="369"/>
      <c r="G64" s="12"/>
    </row>
    <row r="65" spans="1:7" ht="15.75" customHeight="1">
      <c r="A65" s="47"/>
      <c r="B65" s="53"/>
      <c r="C65" s="53"/>
      <c r="D65" s="366">
        <f>'PLOT 5'!D68</f>
        <v>0</v>
      </c>
      <c r="E65" s="369"/>
      <c r="G65" s="12"/>
    </row>
    <row r="66" spans="1:7" ht="15.75" customHeight="1">
      <c r="A66" s="48" t="s">
        <v>243</v>
      </c>
      <c r="B66" s="53">
        <v>1</v>
      </c>
      <c r="C66" s="49" t="s">
        <v>1</v>
      </c>
      <c r="D66" s="366">
        <f>'PLOT 5'!D69</f>
        <v>4500</v>
      </c>
      <c r="E66" s="369">
        <f>D66*B66</f>
        <v>4500</v>
      </c>
      <c r="G66" s="12"/>
    </row>
    <row r="67" spans="1:7" ht="15.75" customHeight="1">
      <c r="B67" s="53"/>
      <c r="C67" s="53"/>
      <c r="D67" s="366">
        <f>'PLOT 5'!D70</f>
        <v>0</v>
      </c>
      <c r="E67" s="369"/>
      <c r="G67" s="12"/>
    </row>
    <row r="68" spans="1:7" ht="15.75" customHeight="1">
      <c r="A68" t="s">
        <v>28</v>
      </c>
      <c r="B68" s="53">
        <v>5</v>
      </c>
      <c r="C68" s="53" t="s">
        <v>14</v>
      </c>
      <c r="D68" s="366">
        <f>'PLOT 5'!D71</f>
        <v>448.42699999999996</v>
      </c>
      <c r="E68" s="369">
        <f>D68*B68</f>
        <v>2242.1349999999998</v>
      </c>
      <c r="G68" s="12"/>
    </row>
    <row r="69" spans="1:7" ht="15.75" customHeight="1">
      <c r="A69" t="s">
        <v>29</v>
      </c>
      <c r="B69" s="53"/>
      <c r="C69" s="53"/>
      <c r="D69" s="366">
        <f>'PLOT 5'!D72</f>
        <v>0</v>
      </c>
      <c r="E69" s="369"/>
      <c r="G69" s="12"/>
    </row>
    <row r="70" spans="1:7" ht="15.75" customHeight="1">
      <c r="B70" s="53"/>
      <c r="C70" s="53"/>
      <c r="D70" s="366">
        <f>'PLOT 5'!D73</f>
        <v>0</v>
      </c>
      <c r="E70" s="369"/>
      <c r="G70" s="12"/>
    </row>
    <row r="71" spans="1:7" ht="15.75" customHeight="1" thickBot="1">
      <c r="B71" s="53"/>
      <c r="C71" s="14" t="s">
        <v>2</v>
      </c>
      <c r="D71" s="366">
        <f>'PLOT 5'!D74</f>
        <v>0</v>
      </c>
      <c r="E71" s="369"/>
      <c r="G71" s="12"/>
    </row>
    <row r="72" spans="1:7" ht="15.75" customHeight="1" thickTop="1" thickBot="1">
      <c r="B72" s="53"/>
      <c r="C72" s="14" t="s">
        <v>24</v>
      </c>
      <c r="D72" s="366">
        <f>'PLOT 5'!D75</f>
        <v>0</v>
      </c>
      <c r="E72" s="370">
        <f>SUM(E66:E70)</f>
        <v>6742.1350000000002</v>
      </c>
      <c r="G72" s="12"/>
    </row>
    <row r="73" spans="1:7" ht="15.75" customHeight="1" thickTop="1">
      <c r="B73" s="53"/>
      <c r="C73" s="53"/>
      <c r="D73" s="366">
        <f>'PLOT 5'!D76</f>
        <v>0</v>
      </c>
      <c r="E73" s="369"/>
      <c r="G73" s="12"/>
    </row>
    <row r="74" spans="1:7" ht="15.75" customHeight="1">
      <c r="A74" s="4" t="s">
        <v>37</v>
      </c>
      <c r="B74" s="53"/>
      <c r="C74" s="14"/>
      <c r="D74" s="366">
        <f>'PLOT 5'!D77</f>
        <v>0</v>
      </c>
      <c r="E74" s="374"/>
      <c r="G74" s="12"/>
    </row>
    <row r="75" spans="1:7" ht="15.75" customHeight="1">
      <c r="A75" s="4"/>
      <c r="B75" s="3"/>
      <c r="C75" s="3"/>
      <c r="D75" s="366">
        <f>'PLOT 5'!D78</f>
        <v>0</v>
      </c>
      <c r="E75" s="374"/>
      <c r="G75" s="12"/>
    </row>
    <row r="76" spans="1:7" ht="15.75" customHeight="1">
      <c r="A76" t="s">
        <v>38</v>
      </c>
      <c r="B76" s="53">
        <v>141</v>
      </c>
      <c r="C76" s="53" t="s">
        <v>23</v>
      </c>
      <c r="D76" s="366">
        <f>'PLOT 5'!D79</f>
        <v>171.73799999999997</v>
      </c>
      <c r="E76" s="369">
        <f>D76*B76</f>
        <v>24215.057999999997</v>
      </c>
      <c r="G76" s="12"/>
    </row>
    <row r="77" spans="1:7" ht="16.5" customHeight="1">
      <c r="A77" s="48" t="s">
        <v>172</v>
      </c>
      <c r="B77" s="53"/>
      <c r="C77" s="53"/>
      <c r="D77" s="366">
        <f>'PLOT 5'!D80</f>
        <v>0</v>
      </c>
      <c r="E77" s="369"/>
      <c r="G77" s="12"/>
    </row>
    <row r="78" spans="1:7" ht="17.25" customHeight="1">
      <c r="B78" s="53"/>
      <c r="C78" s="53"/>
      <c r="D78" s="366">
        <f>'PLOT 5'!D81</f>
        <v>0</v>
      </c>
      <c r="E78" s="369"/>
      <c r="G78" s="12"/>
    </row>
    <row r="79" spans="1:7" ht="15.75" customHeight="1">
      <c r="A79" t="s">
        <v>246</v>
      </c>
      <c r="B79" s="53">
        <v>19</v>
      </c>
      <c r="C79" s="53" t="s">
        <v>18</v>
      </c>
      <c r="D79" s="366">
        <f>'PLOT 5'!D82</f>
        <v>0</v>
      </c>
      <c r="E79" s="369">
        <f t="shared" ref="E79:E83" si="0">D79*B79</f>
        <v>0</v>
      </c>
      <c r="G79" s="12"/>
    </row>
    <row r="80" spans="1:7" ht="15.75" customHeight="1">
      <c r="B80" s="53"/>
      <c r="C80" s="53"/>
      <c r="D80" s="366">
        <f>'PLOT 5'!D83</f>
        <v>0</v>
      </c>
      <c r="E80" s="369"/>
      <c r="G80" s="12"/>
    </row>
    <row r="81" spans="1:7" ht="15.75" customHeight="1">
      <c r="A81" t="s">
        <v>250</v>
      </c>
      <c r="B81" s="53">
        <v>6</v>
      </c>
      <c r="C81" s="53" t="s">
        <v>18</v>
      </c>
      <c r="D81" s="366">
        <f>'PLOT 5'!D84</f>
        <v>80.144400000000005</v>
      </c>
      <c r="E81" s="369">
        <f t="shared" si="0"/>
        <v>480.8664</v>
      </c>
      <c r="G81" s="12"/>
    </row>
    <row r="82" spans="1:7" ht="15.75" customHeight="1">
      <c r="B82" s="53"/>
      <c r="C82" s="53"/>
      <c r="D82" s="366">
        <f>'PLOT 5'!D85</f>
        <v>0</v>
      </c>
      <c r="E82" s="369"/>
      <c r="G82" s="12"/>
    </row>
    <row r="83" spans="1:7" ht="15.75" customHeight="1">
      <c r="A83" t="s">
        <v>251</v>
      </c>
      <c r="B83" s="53">
        <v>1</v>
      </c>
      <c r="C83" s="53" t="s">
        <v>1</v>
      </c>
      <c r="D83" s="366">
        <f>'PLOT 5'!D86</f>
        <v>0</v>
      </c>
      <c r="E83" s="369">
        <f t="shared" si="0"/>
        <v>0</v>
      </c>
      <c r="G83" s="12"/>
    </row>
    <row r="84" spans="1:7" ht="15.75" customHeight="1">
      <c r="B84" s="53"/>
      <c r="C84" s="53"/>
      <c r="D84" s="366">
        <f>'PLOT 5'!D87</f>
        <v>0</v>
      </c>
      <c r="E84" s="369"/>
      <c r="G84" s="12"/>
    </row>
    <row r="85" spans="1:7" ht="15.75" customHeight="1">
      <c r="A85" t="s">
        <v>86</v>
      </c>
      <c r="B85" s="53">
        <v>16</v>
      </c>
      <c r="C85" s="53" t="s">
        <v>14</v>
      </c>
      <c r="D85" s="366">
        <f>'PLOT 5'!D88</f>
        <v>0</v>
      </c>
      <c r="E85" s="369">
        <f>D85*B85</f>
        <v>0</v>
      </c>
      <c r="G85" s="12"/>
    </row>
    <row r="86" spans="1:7" ht="15.75" customHeight="1">
      <c r="B86" s="53"/>
      <c r="C86" s="53"/>
      <c r="D86" s="366">
        <f>'PLOT 5'!D89</f>
        <v>0</v>
      </c>
      <c r="E86" s="369"/>
      <c r="G86" s="12"/>
    </row>
    <row r="87" spans="1:7" ht="15.75" customHeight="1">
      <c r="A87" t="s">
        <v>39</v>
      </c>
      <c r="B87" s="53">
        <v>13</v>
      </c>
      <c r="C87" s="53" t="s">
        <v>14</v>
      </c>
      <c r="D87" s="366">
        <f>'PLOT 5'!D90</f>
        <v>69.420316</v>
      </c>
      <c r="E87" s="369">
        <f>D87*B87</f>
        <v>902.46410800000001</v>
      </c>
      <c r="G87" s="12"/>
    </row>
    <row r="88" spans="1:7" ht="15.75" customHeight="1">
      <c r="B88" s="53"/>
      <c r="C88" s="53"/>
      <c r="D88" s="366">
        <f>'PLOT 5'!D91</f>
        <v>0</v>
      </c>
      <c r="E88" s="369"/>
      <c r="G88" s="12"/>
    </row>
    <row r="89" spans="1:7" ht="15.75" customHeight="1" thickBot="1">
      <c r="B89" s="53"/>
      <c r="C89" s="14" t="s">
        <v>37</v>
      </c>
      <c r="D89" s="366">
        <f>'PLOT 5'!D92</f>
        <v>0</v>
      </c>
      <c r="E89" s="369"/>
      <c r="G89" s="12"/>
    </row>
    <row r="90" spans="1:7" ht="15.75" customHeight="1" thickTop="1" thickBot="1">
      <c r="B90" s="53"/>
      <c r="C90" s="14" t="s">
        <v>24</v>
      </c>
      <c r="D90" s="366">
        <f>'PLOT 5'!D93</f>
        <v>0</v>
      </c>
      <c r="E90" s="370">
        <f>SUM(E76:E88)</f>
        <v>25598.388507999996</v>
      </c>
      <c r="G90" s="12"/>
    </row>
    <row r="91" spans="1:7" ht="15.75" customHeight="1" thickTop="1">
      <c r="B91" s="53"/>
      <c r="C91" s="53"/>
      <c r="D91" s="366">
        <f>'PLOT 5'!D94</f>
        <v>0</v>
      </c>
      <c r="E91" s="369"/>
      <c r="G91" s="12"/>
    </row>
    <row r="92" spans="1:7" ht="15.75" customHeight="1">
      <c r="A92" s="4" t="s">
        <v>3</v>
      </c>
      <c r="B92" s="53"/>
      <c r="C92" s="53"/>
      <c r="D92" s="366">
        <f>'PLOT 5'!D95</f>
        <v>0</v>
      </c>
      <c r="E92" s="369"/>
      <c r="G92" s="12"/>
    </row>
    <row r="93" spans="1:7" ht="15.75" customHeight="1">
      <c r="B93" s="53"/>
      <c r="C93" s="53"/>
      <c r="D93" s="366">
        <f>'PLOT 5'!D96</f>
        <v>0</v>
      </c>
      <c r="E93" s="369"/>
      <c r="G93" s="12"/>
    </row>
    <row r="94" spans="1:7" ht="15.75" customHeight="1">
      <c r="A94" t="s">
        <v>40</v>
      </c>
      <c r="B94" s="13">
        <v>19</v>
      </c>
      <c r="C94" s="53" t="s">
        <v>23</v>
      </c>
      <c r="D94" s="366">
        <f>'PLOT 5'!D97</f>
        <v>515.21399999999994</v>
      </c>
      <c r="E94" s="369">
        <f>D94*B94</f>
        <v>9789.0659999999989</v>
      </c>
      <c r="G94" s="12"/>
    </row>
    <row r="95" spans="1:7" ht="15.75" customHeight="1">
      <c r="A95" t="s">
        <v>41</v>
      </c>
      <c r="B95" s="53"/>
      <c r="C95" s="53"/>
      <c r="D95" s="366">
        <f>'PLOT 5'!D98</f>
        <v>0</v>
      </c>
      <c r="E95" s="369"/>
      <c r="G95" s="12"/>
    </row>
    <row r="96" spans="1:7" ht="16.5" customHeight="1">
      <c r="B96" s="53"/>
      <c r="C96" s="53"/>
      <c r="D96" s="366">
        <f>'PLOT 5'!D99</f>
        <v>0</v>
      </c>
      <c r="E96" s="369"/>
      <c r="G96" s="12"/>
    </row>
    <row r="97" spans="1:7" ht="15.75" customHeight="1">
      <c r="A97" s="55" t="s">
        <v>244</v>
      </c>
      <c r="B97" s="54">
        <v>13</v>
      </c>
      <c r="C97" s="54" t="s">
        <v>14</v>
      </c>
      <c r="D97" s="366">
        <f>'PLOT 5'!D100</f>
        <v>125</v>
      </c>
      <c r="E97" s="371">
        <f>D97*B97</f>
        <v>1625</v>
      </c>
      <c r="G97" s="12"/>
    </row>
    <row r="98" spans="1:7" ht="15.75" customHeight="1">
      <c r="B98" s="53"/>
      <c r="C98" s="53"/>
      <c r="D98" s="366">
        <f>'PLOT 5'!D101</f>
        <v>0</v>
      </c>
      <c r="E98" s="369"/>
      <c r="G98" s="12"/>
    </row>
    <row r="99" spans="1:7" ht="15.75" customHeight="1">
      <c r="A99" t="s">
        <v>343</v>
      </c>
      <c r="B99" s="53">
        <v>2</v>
      </c>
      <c r="C99" s="53" t="s">
        <v>27</v>
      </c>
      <c r="D99" s="366">
        <f>'PLOT 5'!D102</f>
        <v>2313.6924999999997</v>
      </c>
      <c r="E99" s="369">
        <f>D99*B99</f>
        <v>4627.3849999999993</v>
      </c>
      <c r="G99" s="14"/>
    </row>
    <row r="100" spans="1:7" ht="17.25" customHeight="1">
      <c r="A100" t="s">
        <v>42</v>
      </c>
      <c r="B100" s="53"/>
      <c r="C100" s="53"/>
      <c r="D100" s="366">
        <f>'PLOT 5'!D103</f>
        <v>0</v>
      </c>
      <c r="E100" s="369"/>
      <c r="G100" s="12"/>
    </row>
    <row r="101" spans="1:7" ht="17.25" customHeight="1">
      <c r="B101" s="53"/>
      <c r="C101" s="53"/>
      <c r="D101" s="366">
        <f>'PLOT 5'!D104</f>
        <v>0</v>
      </c>
      <c r="E101" s="369"/>
      <c r="G101" s="12"/>
    </row>
    <row r="102" spans="1:7" ht="17.25" customHeight="1">
      <c r="B102" s="53"/>
      <c r="C102" s="53"/>
      <c r="D102" s="366">
        <f>'PLOT 5'!D105</f>
        <v>0</v>
      </c>
      <c r="E102" s="369"/>
      <c r="G102" s="12"/>
    </row>
    <row r="103" spans="1:7" ht="15.75" customHeight="1">
      <c r="A103" t="s">
        <v>43</v>
      </c>
      <c r="B103" s="53"/>
      <c r="C103" s="53" t="s">
        <v>27</v>
      </c>
      <c r="D103" s="366">
        <f>'PLOT 5'!D106</f>
        <v>3720.99</v>
      </c>
      <c r="E103" s="369">
        <f>D103*B103</f>
        <v>0</v>
      </c>
      <c r="G103" s="12"/>
    </row>
    <row r="104" spans="1:7" ht="15.75" customHeight="1">
      <c r="A104" t="s">
        <v>44</v>
      </c>
      <c r="B104" s="53"/>
      <c r="C104" s="53"/>
      <c r="D104" s="366">
        <f>'PLOT 5'!D107</f>
        <v>0</v>
      </c>
      <c r="E104" s="369"/>
      <c r="G104" s="12"/>
    </row>
    <row r="105" spans="1:7" ht="15.75" customHeight="1">
      <c r="B105" s="53"/>
      <c r="C105" s="53"/>
      <c r="D105" s="366">
        <f>'PLOT 5'!D108</f>
        <v>0</v>
      </c>
      <c r="E105" s="369"/>
      <c r="G105" s="12"/>
    </row>
    <row r="106" spans="1:7" ht="15.75" customHeight="1" thickBot="1">
      <c r="B106" s="53"/>
      <c r="C106" s="14" t="s">
        <v>3</v>
      </c>
      <c r="D106" s="366">
        <f>'PLOT 5'!D109</f>
        <v>0</v>
      </c>
      <c r="E106" s="369"/>
      <c r="G106" s="12"/>
    </row>
    <row r="107" spans="1:7" ht="15.75" customHeight="1" thickTop="1" thickBot="1">
      <c r="B107" s="53"/>
      <c r="C107" s="14" t="s">
        <v>24</v>
      </c>
      <c r="D107" s="366">
        <f>'PLOT 5'!D110</f>
        <v>0</v>
      </c>
      <c r="E107" s="370">
        <f>SUM(E94:E105)</f>
        <v>16041.450999999997</v>
      </c>
      <c r="G107" s="12"/>
    </row>
    <row r="108" spans="1:7" ht="15.75" customHeight="1" thickTop="1">
      <c r="B108" s="53"/>
      <c r="C108" s="14"/>
      <c r="D108" s="366">
        <f>'PLOT 5'!D111</f>
        <v>0</v>
      </c>
      <c r="E108" s="374"/>
      <c r="G108" s="12"/>
    </row>
    <row r="109" spans="1:7" ht="15.75" customHeight="1">
      <c r="A109" s="4" t="s">
        <v>45</v>
      </c>
      <c r="B109" s="53"/>
      <c r="C109" s="53"/>
      <c r="D109" s="366">
        <f>'PLOT 5'!D112</f>
        <v>0</v>
      </c>
      <c r="E109" s="369"/>
      <c r="G109" s="12"/>
    </row>
    <row r="110" spans="1:7" ht="15.75" customHeight="1">
      <c r="B110" s="53"/>
      <c r="C110" s="53"/>
      <c r="D110" s="366">
        <f>'PLOT 5'!D113</f>
        <v>0</v>
      </c>
      <c r="E110" s="369"/>
      <c r="G110" s="12"/>
    </row>
    <row r="111" spans="1:7" ht="16.5" customHeight="1">
      <c r="A111" t="s">
        <v>46</v>
      </c>
      <c r="B111" s="13">
        <v>50</v>
      </c>
      <c r="C111" s="53" t="s">
        <v>23</v>
      </c>
      <c r="D111" s="366">
        <f>'PLOT 5'!D114</f>
        <v>0</v>
      </c>
      <c r="E111" s="369">
        <f>D111*B111</f>
        <v>0</v>
      </c>
      <c r="G111" s="12"/>
    </row>
    <row r="112" spans="1:7" ht="15.75" customHeight="1">
      <c r="B112" s="53"/>
      <c r="C112" s="53"/>
      <c r="D112" s="366">
        <f>'PLOT 5'!D115</f>
        <v>0</v>
      </c>
      <c r="E112" s="369"/>
      <c r="G112" s="12"/>
    </row>
    <row r="113" spans="1:7" ht="15.75" customHeight="1">
      <c r="A113" t="s">
        <v>47</v>
      </c>
      <c r="B113" s="53">
        <v>52</v>
      </c>
      <c r="C113" s="53" t="s">
        <v>18</v>
      </c>
      <c r="D113" s="366">
        <f>'PLOT 5'!D116</f>
        <v>64.878799999999998</v>
      </c>
      <c r="E113" s="369">
        <f>B113*D113</f>
        <v>3373.6976</v>
      </c>
      <c r="G113" s="12"/>
    </row>
    <row r="114" spans="1:7" ht="15.75" customHeight="1">
      <c r="B114" s="53"/>
      <c r="C114" s="53"/>
      <c r="D114" s="366">
        <f>'PLOT 5'!D117</f>
        <v>0</v>
      </c>
      <c r="E114" s="369"/>
      <c r="G114" s="12"/>
    </row>
    <row r="115" spans="1:7" ht="15.75" customHeight="1">
      <c r="A115" t="s">
        <v>48</v>
      </c>
      <c r="B115" s="53">
        <v>0</v>
      </c>
      <c r="C115" s="53" t="s">
        <v>18</v>
      </c>
      <c r="D115" s="366">
        <f>'PLOT 5'!D118</f>
        <v>0</v>
      </c>
      <c r="E115" s="369">
        <f>B115*D115</f>
        <v>0</v>
      </c>
      <c r="G115" s="12"/>
    </row>
    <row r="116" spans="1:7" ht="15.75" customHeight="1">
      <c r="B116" s="53"/>
      <c r="C116" s="53"/>
      <c r="D116" s="366">
        <f>'PLOT 5'!D119</f>
        <v>0</v>
      </c>
      <c r="E116" s="369"/>
      <c r="G116" s="12"/>
    </row>
    <row r="117" spans="1:7" ht="15.75" customHeight="1" thickBot="1">
      <c r="B117" s="53"/>
      <c r="C117" s="14" t="s">
        <v>49</v>
      </c>
      <c r="D117" s="366">
        <f>'PLOT 5'!D120</f>
        <v>0</v>
      </c>
      <c r="E117" s="369"/>
      <c r="G117" s="12"/>
    </row>
    <row r="118" spans="1:7" ht="15.75" customHeight="1" thickTop="1" thickBot="1">
      <c r="B118" s="53"/>
      <c r="C118" s="14" t="s">
        <v>24</v>
      </c>
      <c r="D118" s="366">
        <f>'PLOT 5'!D121</f>
        <v>0</v>
      </c>
      <c r="E118" s="370">
        <f>SUM(E111:E117)</f>
        <v>3373.6976</v>
      </c>
      <c r="G118" s="12"/>
    </row>
    <row r="119" spans="1:7" ht="15.75" customHeight="1" thickTop="1">
      <c r="B119" s="53"/>
      <c r="C119" s="53"/>
      <c r="D119" s="366">
        <f>'PLOT 5'!D122</f>
        <v>0</v>
      </c>
      <c r="E119" s="369"/>
      <c r="G119" s="12"/>
    </row>
    <row r="120" spans="1:7" ht="15.75" customHeight="1">
      <c r="A120" s="4" t="s">
        <v>50</v>
      </c>
      <c r="B120" s="53"/>
      <c r="C120" s="53"/>
      <c r="D120" s="366">
        <f>'PLOT 5'!D123</f>
        <v>0</v>
      </c>
      <c r="E120" s="369"/>
      <c r="G120" s="12"/>
    </row>
    <row r="121" spans="1:7" ht="16.5" customHeight="1">
      <c r="B121" s="53"/>
      <c r="C121" s="53"/>
      <c r="D121" s="366">
        <f>'PLOT 5'!D124</f>
        <v>0</v>
      </c>
      <c r="E121" s="369"/>
      <c r="G121" s="12"/>
    </row>
    <row r="122" spans="1:7" ht="15.75" customHeight="1">
      <c r="A122" t="s">
        <v>51</v>
      </c>
      <c r="B122" s="53">
        <v>8</v>
      </c>
      <c r="C122" s="53" t="s">
        <v>27</v>
      </c>
      <c r="D122" s="366">
        <f>'PLOT 5'!D125</f>
        <v>562.91899999999998</v>
      </c>
      <c r="E122" s="369">
        <f>D122*B122</f>
        <v>4503.3519999999999</v>
      </c>
      <c r="G122" s="12"/>
    </row>
    <row r="123" spans="1:7" ht="15.75" customHeight="1">
      <c r="A123" t="s">
        <v>52</v>
      </c>
      <c r="B123" s="53"/>
      <c r="C123" s="53"/>
      <c r="D123" s="366">
        <f>'PLOT 5'!D126</f>
        <v>0</v>
      </c>
      <c r="E123" s="369"/>
      <c r="G123" s="12"/>
    </row>
    <row r="124" spans="1:7" ht="15.75" customHeight="1">
      <c r="B124" s="53"/>
      <c r="C124" s="53"/>
      <c r="D124" s="366">
        <f>'PLOT 5'!D127</f>
        <v>0</v>
      </c>
      <c r="E124" s="369"/>
      <c r="G124" s="12"/>
    </row>
    <row r="125" spans="1:7" ht="15.75" customHeight="1">
      <c r="A125" s="48" t="s">
        <v>255</v>
      </c>
      <c r="B125" s="53">
        <v>1</v>
      </c>
      <c r="C125" s="53" t="s">
        <v>27</v>
      </c>
      <c r="D125" s="366">
        <f>'PLOT 5'!D128</f>
        <v>1288.0349999999999</v>
      </c>
      <c r="E125" s="369">
        <f>B125*D125</f>
        <v>1288.0349999999999</v>
      </c>
      <c r="G125" s="12"/>
    </row>
    <row r="126" spans="1:7" ht="15.75" customHeight="1">
      <c r="A126" t="s">
        <v>52</v>
      </c>
      <c r="B126" s="53"/>
      <c r="C126" s="53"/>
      <c r="D126" s="366">
        <f>'PLOT 5'!D129</f>
        <v>0</v>
      </c>
      <c r="E126" s="369"/>
      <c r="G126" s="12"/>
    </row>
    <row r="127" spans="1:7" ht="15.75" customHeight="1">
      <c r="B127" s="53"/>
      <c r="C127" s="53"/>
      <c r="D127" s="366">
        <f>'PLOT 5'!D130</f>
        <v>0</v>
      </c>
      <c r="E127" s="369"/>
      <c r="G127" s="12"/>
    </row>
    <row r="128" spans="1:7" ht="16.5" customHeight="1" thickBot="1">
      <c r="B128" s="53"/>
      <c r="C128" s="14" t="s">
        <v>50</v>
      </c>
      <c r="D128" s="366">
        <f>'PLOT 5'!D131</f>
        <v>0</v>
      </c>
      <c r="E128" s="369"/>
      <c r="G128" s="12"/>
    </row>
    <row r="129" spans="1:7" ht="15.75" customHeight="1" thickTop="1" thickBot="1">
      <c r="B129" s="53"/>
      <c r="C129" s="14" t="s">
        <v>24</v>
      </c>
      <c r="D129" s="366">
        <f>'PLOT 5'!D132</f>
        <v>0</v>
      </c>
      <c r="E129" s="370">
        <f>SUM(E121:E128)</f>
        <v>5791.3869999999997</v>
      </c>
      <c r="G129" s="12"/>
    </row>
    <row r="130" spans="1:7" ht="15.75" customHeight="1" thickTop="1">
      <c r="B130" s="53"/>
      <c r="C130" s="14"/>
      <c r="D130" s="366">
        <f>'PLOT 5'!D133</f>
        <v>0</v>
      </c>
      <c r="E130" s="374"/>
      <c r="G130" s="14"/>
    </row>
    <row r="131" spans="1:7" ht="17.25" customHeight="1">
      <c r="A131" s="4" t="s">
        <v>53</v>
      </c>
      <c r="B131" s="53"/>
      <c r="C131" s="53"/>
      <c r="D131" s="366">
        <f>'PLOT 5'!D134</f>
        <v>0</v>
      </c>
      <c r="E131" s="369"/>
      <c r="G131" s="14"/>
    </row>
    <row r="132" spans="1:7" ht="15.75" customHeight="1">
      <c r="B132" s="53"/>
      <c r="C132" s="53"/>
      <c r="D132" s="366">
        <f>'PLOT 5'!D135</f>
        <v>0</v>
      </c>
      <c r="E132" s="369"/>
      <c r="G132" s="12"/>
    </row>
    <row r="133" spans="1:7" ht="16.5" customHeight="1">
      <c r="A133" t="s">
        <v>54</v>
      </c>
      <c r="B133" s="13">
        <v>100</v>
      </c>
      <c r="C133" s="53" t="s">
        <v>23</v>
      </c>
      <c r="D133" s="366">
        <f>'PLOT 5'!D136</f>
        <v>0</v>
      </c>
      <c r="E133" s="369">
        <f>D133*B133</f>
        <v>0</v>
      </c>
      <c r="G133" s="12"/>
    </row>
    <row r="134" spans="1:7" ht="15.75" customHeight="1">
      <c r="B134" s="53"/>
      <c r="C134" s="53"/>
      <c r="D134" s="366">
        <f>'PLOT 5'!D137</f>
        <v>0</v>
      </c>
      <c r="E134" s="369"/>
      <c r="G134" s="12"/>
    </row>
    <row r="135" spans="1:7" ht="15.75" customHeight="1">
      <c r="A135" t="s">
        <v>55</v>
      </c>
      <c r="B135" s="53">
        <v>104</v>
      </c>
      <c r="C135" s="53" t="s">
        <v>18</v>
      </c>
      <c r="D135" s="366">
        <f>'PLOT 5'!D138</f>
        <v>0</v>
      </c>
      <c r="E135" s="369">
        <f>D135*B135</f>
        <v>0</v>
      </c>
      <c r="G135" s="12"/>
    </row>
    <row r="136" spans="1:7" ht="15.75" customHeight="1">
      <c r="B136" s="53"/>
      <c r="C136" s="53"/>
      <c r="D136" s="366">
        <f>'PLOT 5'!D139</f>
        <v>0</v>
      </c>
      <c r="E136" s="369"/>
      <c r="G136" s="12"/>
    </row>
    <row r="137" spans="1:7" ht="15.75" customHeight="1">
      <c r="A137" t="s">
        <v>56</v>
      </c>
      <c r="B137" s="13">
        <v>290</v>
      </c>
      <c r="C137" s="53" t="s">
        <v>23</v>
      </c>
      <c r="D137" s="366">
        <f>'PLOT 5'!D140</f>
        <v>4.67509</v>
      </c>
      <c r="E137" s="369">
        <f>D137*B137</f>
        <v>1355.7761</v>
      </c>
      <c r="G137" s="12"/>
    </row>
    <row r="138" spans="1:7" ht="15.75" customHeight="1">
      <c r="B138" s="53"/>
      <c r="C138" s="53"/>
      <c r="D138" s="366">
        <f>'PLOT 5'!D141</f>
        <v>0</v>
      </c>
      <c r="E138" s="369"/>
      <c r="G138" s="12"/>
    </row>
    <row r="139" spans="1:7" ht="15.75" customHeight="1">
      <c r="A139" t="s">
        <v>57</v>
      </c>
      <c r="B139" s="51">
        <v>116</v>
      </c>
      <c r="C139" s="53" t="s">
        <v>14</v>
      </c>
      <c r="D139" s="366">
        <f>'PLOT 5'!D142</f>
        <v>6.821815</v>
      </c>
      <c r="E139" s="369">
        <f>D139*B139</f>
        <v>791.33054000000004</v>
      </c>
      <c r="G139" s="12"/>
    </row>
    <row r="140" spans="1:7" ht="15.75" customHeight="1">
      <c r="B140" s="53"/>
      <c r="C140" s="53"/>
      <c r="D140" s="366">
        <f>'PLOT 5'!D143</f>
        <v>0</v>
      </c>
      <c r="E140" s="369"/>
      <c r="G140" s="12"/>
    </row>
    <row r="141" spans="1:7" ht="15.75" customHeight="1">
      <c r="A141" t="s">
        <v>58</v>
      </c>
      <c r="B141" s="13">
        <v>23</v>
      </c>
      <c r="C141" s="53" t="s">
        <v>23</v>
      </c>
      <c r="D141" s="366">
        <f>'PLOT 5'!D144</f>
        <v>56.291899999999998</v>
      </c>
      <c r="E141" s="369">
        <f>D141*B141</f>
        <v>1294.7137</v>
      </c>
      <c r="G141" s="12"/>
    </row>
    <row r="142" spans="1:7" ht="15.75" customHeight="1">
      <c r="A142" t="s">
        <v>59</v>
      </c>
      <c r="B142" s="53"/>
      <c r="C142" s="53"/>
      <c r="D142" s="366">
        <f>'PLOT 5'!D145</f>
        <v>0</v>
      </c>
      <c r="E142" s="369"/>
      <c r="G142" s="12"/>
    </row>
    <row r="143" spans="1:7" ht="15.75" customHeight="1" thickBot="1">
      <c r="B143" s="53"/>
      <c r="C143" s="14" t="s">
        <v>5</v>
      </c>
      <c r="D143" s="366">
        <f>'PLOT 5'!D146</f>
        <v>0</v>
      </c>
      <c r="E143" s="369"/>
      <c r="G143" s="12"/>
    </row>
    <row r="144" spans="1:7" ht="15.75" customHeight="1" thickTop="1" thickBot="1">
      <c r="B144" s="53"/>
      <c r="C144" s="14" t="s">
        <v>24</v>
      </c>
      <c r="D144" s="366">
        <f>'PLOT 5'!D147</f>
        <v>0</v>
      </c>
      <c r="E144" s="370">
        <f>SUM(E133:E142)</f>
        <v>3441.8203400000002</v>
      </c>
      <c r="G144" s="12"/>
    </row>
    <row r="145" spans="1:7" ht="15.75" customHeight="1" thickTop="1">
      <c r="B145" s="53"/>
      <c r="C145" s="14"/>
      <c r="D145" s="366">
        <f>'PLOT 5'!D148</f>
        <v>0</v>
      </c>
      <c r="E145" s="374"/>
      <c r="G145" s="12"/>
    </row>
    <row r="146" spans="1:7" ht="15.75" customHeight="1">
      <c r="A146" s="4" t="s">
        <v>60</v>
      </c>
      <c r="B146" s="53"/>
      <c r="C146" s="53"/>
      <c r="D146" s="366">
        <f>'PLOT 5'!D149</f>
        <v>0</v>
      </c>
      <c r="E146" s="369"/>
      <c r="G146" s="12"/>
    </row>
    <row r="147" spans="1:7" ht="16.5" customHeight="1">
      <c r="B147" s="53"/>
      <c r="C147" s="53"/>
      <c r="D147" s="366">
        <f>'PLOT 5'!D150</f>
        <v>0</v>
      </c>
      <c r="E147" s="369"/>
      <c r="G147" s="12"/>
    </row>
    <row r="148" spans="1:7" ht="15.75" customHeight="1">
      <c r="A148" t="s">
        <v>61</v>
      </c>
      <c r="B148" s="13">
        <v>49</v>
      </c>
      <c r="C148" s="53" t="s">
        <v>23</v>
      </c>
      <c r="D148" s="366">
        <f>'PLOT 5'!D151</f>
        <v>54.383699999999997</v>
      </c>
      <c r="E148" s="369">
        <f>D148*B148</f>
        <v>2664.8013000000001</v>
      </c>
      <c r="G148" s="12"/>
    </row>
    <row r="149" spans="1:7" ht="15.75" customHeight="1">
      <c r="A149" t="s">
        <v>62</v>
      </c>
      <c r="B149" s="53"/>
      <c r="C149" s="53"/>
      <c r="D149" s="366">
        <f>'PLOT 5'!D152</f>
        <v>0</v>
      </c>
      <c r="E149" s="369"/>
      <c r="G149" s="12"/>
    </row>
    <row r="150" spans="1:7" ht="15.75" customHeight="1">
      <c r="B150" s="53"/>
      <c r="C150" s="53"/>
      <c r="D150" s="366">
        <f>'PLOT 5'!D153</f>
        <v>0</v>
      </c>
      <c r="E150" s="369"/>
      <c r="G150" s="12"/>
    </row>
    <row r="151" spans="1:7" ht="17.25" customHeight="1">
      <c r="A151" t="s">
        <v>91</v>
      </c>
      <c r="B151" s="53"/>
      <c r="C151" s="53" t="s">
        <v>23</v>
      </c>
      <c r="D151" s="366">
        <f>'PLOT 5'!D154</f>
        <v>58.200099999999999</v>
      </c>
      <c r="E151" s="369"/>
      <c r="G151" s="12"/>
    </row>
    <row r="152" spans="1:7" ht="15.75" customHeight="1">
      <c r="B152" s="53"/>
      <c r="C152" s="53"/>
      <c r="D152" s="366">
        <f>'PLOT 5'!D155</f>
        <v>0</v>
      </c>
      <c r="E152" s="369"/>
      <c r="G152" s="12"/>
    </row>
    <row r="153" spans="1:7" ht="15.75" customHeight="1" thickBot="1">
      <c r="B153" s="53"/>
      <c r="C153" s="14" t="s">
        <v>64</v>
      </c>
      <c r="D153" s="366">
        <f>'PLOT 5'!D156</f>
        <v>0</v>
      </c>
      <c r="E153" s="369"/>
      <c r="G153" s="12"/>
    </row>
    <row r="154" spans="1:7" ht="15.75" customHeight="1" thickTop="1" thickBot="1">
      <c r="B154" s="53"/>
      <c r="C154" s="14" t="s">
        <v>24</v>
      </c>
      <c r="D154" s="366">
        <f>'PLOT 5'!D157</f>
        <v>0</v>
      </c>
      <c r="E154" s="370">
        <f>SUM(E148:E151)</f>
        <v>2664.8013000000001</v>
      </c>
      <c r="G154" s="12"/>
    </row>
    <row r="155" spans="1:7" ht="15.75" customHeight="1" thickTop="1">
      <c r="B155" s="53"/>
      <c r="C155" s="14"/>
      <c r="D155" s="366">
        <f>'PLOT 5'!D158</f>
        <v>0</v>
      </c>
      <c r="E155" s="373"/>
      <c r="G155" s="12"/>
    </row>
    <row r="156" spans="1:7" ht="17.25" customHeight="1">
      <c r="B156" s="53"/>
      <c r="C156" s="14"/>
      <c r="D156" s="366">
        <f>'PLOT 5'!D159</f>
        <v>0</v>
      </c>
      <c r="E156" s="373"/>
      <c r="G156" s="12"/>
    </row>
    <row r="157" spans="1:7" ht="15.75" customHeight="1">
      <c r="A157" s="4" t="s">
        <v>65</v>
      </c>
      <c r="B157" s="53"/>
      <c r="C157" s="53"/>
      <c r="D157" s="366">
        <f>'PLOT 5'!D160</f>
        <v>0</v>
      </c>
      <c r="E157" s="369"/>
      <c r="G157" s="12"/>
    </row>
    <row r="158" spans="1:7" ht="15.75" customHeight="1">
      <c r="B158" s="53"/>
      <c r="C158" s="53"/>
      <c r="D158" s="366">
        <f>'PLOT 5'!D161</f>
        <v>0</v>
      </c>
      <c r="E158" s="369"/>
      <c r="G158" s="12"/>
    </row>
    <row r="159" spans="1:7" ht="15.75" customHeight="1">
      <c r="A159" s="48" t="s">
        <v>173</v>
      </c>
      <c r="B159" s="13">
        <v>90</v>
      </c>
      <c r="C159" s="53" t="s">
        <v>23</v>
      </c>
      <c r="D159" s="366">
        <f>'PLOT 5'!D162</f>
        <v>25.7607</v>
      </c>
      <c r="E159" s="369">
        <f>D159*B159</f>
        <v>2318.4630000000002</v>
      </c>
      <c r="G159" s="12"/>
    </row>
    <row r="160" spans="1:7" ht="15.75" customHeight="1">
      <c r="A160" s="48" t="s">
        <v>174</v>
      </c>
      <c r="B160" s="53"/>
      <c r="C160" s="53"/>
      <c r="D160" s="366">
        <f>'PLOT 5'!D163</f>
        <v>0</v>
      </c>
      <c r="E160" s="369"/>
      <c r="G160" s="12"/>
    </row>
    <row r="161" spans="1:7" ht="16.5" customHeight="1">
      <c r="B161" s="53"/>
      <c r="C161" s="53"/>
      <c r="D161" s="366">
        <f>'PLOT 5'!D164</f>
        <v>0</v>
      </c>
      <c r="E161" s="369"/>
      <c r="G161" s="12"/>
    </row>
    <row r="162" spans="1:7" ht="15.75" customHeight="1">
      <c r="A162" t="s">
        <v>66</v>
      </c>
      <c r="B162" s="13">
        <f>B159</f>
        <v>90</v>
      </c>
      <c r="C162" s="53" t="s">
        <v>23</v>
      </c>
      <c r="D162" s="366">
        <f>'PLOT 5'!D165</f>
        <v>4.67509</v>
      </c>
      <c r="E162" s="369">
        <f>D162*B162</f>
        <v>420.75810000000001</v>
      </c>
      <c r="G162" s="12"/>
    </row>
    <row r="163" spans="1:7" ht="15.75" customHeight="1">
      <c r="B163" s="13"/>
      <c r="C163" s="53"/>
      <c r="D163" s="366">
        <f>'PLOT 5'!D166</f>
        <v>0</v>
      </c>
      <c r="E163" s="369"/>
      <c r="G163" s="12"/>
    </row>
    <row r="164" spans="1:7" ht="15.75" customHeight="1">
      <c r="A164" t="s">
        <v>256</v>
      </c>
      <c r="B164" s="13">
        <v>1</v>
      </c>
      <c r="C164" s="53" t="s">
        <v>1</v>
      </c>
      <c r="D164" s="366">
        <f>'PLOT 5'!D167</f>
        <v>0</v>
      </c>
      <c r="E164" s="369">
        <f>D164*B164</f>
        <v>0</v>
      </c>
      <c r="G164" s="12"/>
    </row>
    <row r="165" spans="1:7" ht="17.25" customHeight="1">
      <c r="B165" s="13"/>
      <c r="C165" s="53"/>
      <c r="D165" s="366">
        <f>'PLOT 5'!D168</f>
        <v>0</v>
      </c>
      <c r="E165" s="369"/>
      <c r="G165" s="12"/>
    </row>
    <row r="166" spans="1:7" ht="17.25" customHeight="1">
      <c r="B166" s="53"/>
      <c r="C166" s="53"/>
      <c r="D166" s="366">
        <f>'PLOT 5'!D169</f>
        <v>0</v>
      </c>
      <c r="E166" s="369"/>
      <c r="G166" s="12"/>
    </row>
    <row r="167" spans="1:7" ht="17.25" customHeight="1" thickBot="1">
      <c r="B167" s="53"/>
      <c r="C167" s="14" t="s">
        <v>6</v>
      </c>
      <c r="D167" s="366">
        <f>'PLOT 5'!D170</f>
        <v>0</v>
      </c>
      <c r="E167" s="369"/>
      <c r="G167" s="12"/>
    </row>
    <row r="168" spans="1:7" ht="15.75" customHeight="1" thickTop="1" thickBot="1">
      <c r="B168" s="53"/>
      <c r="C168" s="14" t="s">
        <v>24</v>
      </c>
      <c r="D168" s="366">
        <f>'PLOT 5'!D171</f>
        <v>0</v>
      </c>
      <c r="E168" s="370">
        <f>SUM(E159:E167)</f>
        <v>2739.2211000000002</v>
      </c>
      <c r="G168" s="12"/>
    </row>
    <row r="169" spans="1:7" ht="15.75" customHeight="1" thickTop="1">
      <c r="B169" s="53"/>
      <c r="C169" s="14"/>
      <c r="D169" s="366">
        <f>'PLOT 5'!D172</f>
        <v>0</v>
      </c>
      <c r="E169" s="374"/>
      <c r="G169" s="12"/>
    </row>
    <row r="170" spans="1:7" ht="17.25" customHeight="1">
      <c r="A170" s="4" t="s">
        <v>67</v>
      </c>
      <c r="B170" s="53"/>
      <c r="C170" s="53"/>
      <c r="D170" s="366">
        <f>'PLOT 5'!D173</f>
        <v>0</v>
      </c>
      <c r="E170" s="369"/>
      <c r="G170" s="12"/>
    </row>
    <row r="171" spans="1:7" ht="15.75" customHeight="1">
      <c r="B171" s="53"/>
      <c r="C171" s="53"/>
      <c r="D171" s="366">
        <f>'PLOT 5'!D174</f>
        <v>0</v>
      </c>
      <c r="E171" s="369"/>
      <c r="G171" s="14"/>
    </row>
    <row r="172" spans="1:7" ht="15.75" customHeight="1">
      <c r="A172" t="s">
        <v>68</v>
      </c>
      <c r="B172" s="53">
        <v>1</v>
      </c>
      <c r="C172" s="53" t="s">
        <v>69</v>
      </c>
      <c r="D172" s="366">
        <f>'PLOT 5'!D175</f>
        <v>15000</v>
      </c>
      <c r="E172" s="369">
        <f>D172*B172</f>
        <v>15000</v>
      </c>
      <c r="G172" s="12"/>
    </row>
    <row r="173" spans="1:7" ht="16.5" customHeight="1">
      <c r="B173" s="53"/>
      <c r="C173" s="53"/>
      <c r="D173" s="366">
        <f>'PLOT 5'!D176</f>
        <v>0</v>
      </c>
      <c r="E173" s="369"/>
      <c r="G173" s="12"/>
    </row>
    <row r="174" spans="1:7" ht="16.5" customHeight="1">
      <c r="A174" t="s">
        <v>252</v>
      </c>
      <c r="B174" s="53">
        <v>1</v>
      </c>
      <c r="C174" s="53" t="s">
        <v>69</v>
      </c>
      <c r="D174" s="366">
        <f>'PLOT 5'!D177</f>
        <v>1000</v>
      </c>
      <c r="E174" s="369">
        <f>D174*B174</f>
        <v>1000</v>
      </c>
      <c r="G174" s="12"/>
    </row>
    <row r="175" spans="1:7" ht="16.5" customHeight="1">
      <c r="B175" s="53"/>
      <c r="C175" s="53"/>
      <c r="D175" s="366">
        <f>'PLOT 5'!D178</f>
        <v>0</v>
      </c>
      <c r="E175" s="369"/>
      <c r="G175" s="12"/>
    </row>
    <row r="176" spans="1:7" ht="16.5" customHeight="1">
      <c r="A176" t="s">
        <v>70</v>
      </c>
      <c r="B176" s="53"/>
      <c r="C176" s="53" t="s">
        <v>69</v>
      </c>
      <c r="D176" s="366">
        <f>'PLOT 5'!D179</f>
        <v>1500</v>
      </c>
      <c r="E176" s="369">
        <f>D176*B176</f>
        <v>0</v>
      </c>
      <c r="G176" s="12"/>
    </row>
    <row r="177" spans="1:7" ht="16.5" customHeight="1">
      <c r="B177" s="53"/>
      <c r="C177" s="53"/>
      <c r="D177" s="366">
        <f>'PLOT 5'!D180</f>
        <v>0</v>
      </c>
      <c r="E177" s="369"/>
      <c r="G177" s="12"/>
    </row>
    <row r="178" spans="1:7" ht="16.5" customHeight="1">
      <c r="A178" t="s">
        <v>71</v>
      </c>
      <c r="B178" s="53">
        <v>1</v>
      </c>
      <c r="C178" s="53" t="s">
        <v>72</v>
      </c>
      <c r="D178" s="366">
        <f>'PLOT 5'!D181</f>
        <v>2500</v>
      </c>
      <c r="E178" s="369">
        <f>D178*B178</f>
        <v>2500</v>
      </c>
      <c r="G178" s="12"/>
    </row>
    <row r="179" spans="1:7" ht="15.75" customHeight="1">
      <c r="B179" s="53"/>
      <c r="C179" s="53"/>
      <c r="D179" s="366">
        <f>'PLOT 5'!D182</f>
        <v>0</v>
      </c>
      <c r="E179" s="369"/>
      <c r="G179" s="12"/>
    </row>
    <row r="180" spans="1:7" ht="15.75" customHeight="1">
      <c r="A180" t="s">
        <v>73</v>
      </c>
      <c r="B180" s="53">
        <v>1</v>
      </c>
      <c r="C180" s="53" t="s">
        <v>72</v>
      </c>
      <c r="D180" s="366">
        <f>'PLOT 5'!D183</f>
        <v>1000</v>
      </c>
      <c r="E180" s="369">
        <f>D180*B180</f>
        <v>1000</v>
      </c>
      <c r="G180" s="12"/>
    </row>
    <row r="181" spans="1:7" ht="17.25" customHeight="1">
      <c r="B181" s="53"/>
      <c r="C181" s="53"/>
      <c r="D181" s="366">
        <f>'PLOT 5'!D184</f>
        <v>0</v>
      </c>
      <c r="E181" s="369"/>
      <c r="G181" s="12"/>
    </row>
    <row r="182" spans="1:7" ht="15.75" customHeight="1" thickBot="1">
      <c r="B182" s="53"/>
      <c r="C182" s="14" t="s">
        <v>67</v>
      </c>
      <c r="D182" s="366">
        <f>'PLOT 5'!D185</f>
        <v>0</v>
      </c>
      <c r="E182" s="369"/>
      <c r="G182" s="12"/>
    </row>
    <row r="183" spans="1:7" ht="15.75" customHeight="1" thickTop="1" thickBot="1">
      <c r="B183" s="53"/>
      <c r="C183" s="14" t="s">
        <v>24</v>
      </c>
      <c r="D183" s="366">
        <f>'PLOT 5'!D186</f>
        <v>0</v>
      </c>
      <c r="E183" s="370">
        <f>SUM(E172:E182)</f>
        <v>19500</v>
      </c>
      <c r="G183" s="12"/>
    </row>
    <row r="184" spans="1:7" ht="15.75" customHeight="1" thickTop="1">
      <c r="B184" s="53"/>
      <c r="C184" s="53"/>
      <c r="D184" s="366">
        <f>'PLOT 5'!D187</f>
        <v>0</v>
      </c>
      <c r="E184" s="369"/>
      <c r="G184" s="12"/>
    </row>
    <row r="185" spans="1:7" ht="17.25" customHeight="1">
      <c r="A185" s="4" t="s">
        <v>74</v>
      </c>
      <c r="B185" s="53"/>
      <c r="C185" s="53"/>
      <c r="D185" s="366">
        <f>'PLOT 5'!D188</f>
        <v>0</v>
      </c>
      <c r="E185" s="369"/>
      <c r="G185" s="12"/>
    </row>
    <row r="186" spans="1:7" ht="15.75" customHeight="1">
      <c r="B186" s="53"/>
      <c r="C186" s="53"/>
      <c r="D186" s="366">
        <f>'PLOT 5'!D189</f>
        <v>0</v>
      </c>
      <c r="E186" s="369"/>
      <c r="G186" s="12"/>
    </row>
    <row r="187" spans="1:7" ht="15.75" customHeight="1">
      <c r="A187" t="s">
        <v>75</v>
      </c>
      <c r="B187" s="53">
        <v>1</v>
      </c>
      <c r="C187" s="53" t="s">
        <v>1</v>
      </c>
      <c r="D187" s="366">
        <f>'PLOT 5'!D190</f>
        <v>2500</v>
      </c>
      <c r="E187" s="369">
        <f>D187*B187</f>
        <v>2500</v>
      </c>
      <c r="G187" s="12"/>
    </row>
    <row r="188" spans="1:7" ht="16.5" customHeight="1">
      <c r="B188" s="53"/>
      <c r="C188" s="53"/>
      <c r="D188" s="366">
        <f>'PLOT 5'!D191</f>
        <v>0</v>
      </c>
      <c r="E188" s="369"/>
      <c r="G188" s="12"/>
    </row>
    <row r="189" spans="1:7" ht="15.75" customHeight="1">
      <c r="A189" t="s">
        <v>247</v>
      </c>
      <c r="B189" s="53">
        <v>1</v>
      </c>
      <c r="C189" s="53" t="s">
        <v>1</v>
      </c>
      <c r="D189" s="366">
        <f>'PLOT 5'!D192</f>
        <v>1500</v>
      </c>
      <c r="E189" s="369">
        <f>D189*B189</f>
        <v>1500</v>
      </c>
      <c r="G189" s="12"/>
    </row>
    <row r="190" spans="1:7" ht="15.75" customHeight="1">
      <c r="B190" s="53"/>
      <c r="C190" s="53"/>
      <c r="D190" s="366">
        <f>'PLOT 5'!D193</f>
        <v>0</v>
      </c>
      <c r="E190" s="369"/>
      <c r="G190" s="12"/>
    </row>
    <row r="191" spans="1:7" ht="15.75" customHeight="1">
      <c r="A191" t="s">
        <v>76</v>
      </c>
      <c r="B191" s="53">
        <v>1</v>
      </c>
      <c r="C191" s="53" t="s">
        <v>72</v>
      </c>
      <c r="D191" s="366">
        <f>'PLOT 5'!D194</f>
        <v>500</v>
      </c>
      <c r="E191" s="369">
        <f>D191*B191</f>
        <v>500</v>
      </c>
      <c r="G191" s="12"/>
    </row>
    <row r="192" spans="1:7" ht="15.75" customHeight="1">
      <c r="B192" s="53"/>
      <c r="C192" s="53"/>
      <c r="D192" s="366">
        <f>'PLOT 5'!D195</f>
        <v>0</v>
      </c>
      <c r="E192" s="369"/>
      <c r="G192" s="12"/>
    </row>
    <row r="193" spans="1:7" ht="15.75" customHeight="1" thickBot="1">
      <c r="B193" s="53"/>
      <c r="C193" s="14" t="s">
        <v>74</v>
      </c>
      <c r="D193" s="366">
        <f>'PLOT 5'!D196</f>
        <v>0</v>
      </c>
      <c r="E193" s="369"/>
      <c r="G193" s="12"/>
    </row>
    <row r="194" spans="1:7" ht="15.75" customHeight="1" thickTop="1" thickBot="1">
      <c r="B194" s="53"/>
      <c r="C194" s="14" t="s">
        <v>24</v>
      </c>
      <c r="D194" s="366">
        <f>'PLOT 5'!D197</f>
        <v>0</v>
      </c>
      <c r="E194" s="370">
        <f>SUM(E187:E193)</f>
        <v>4500</v>
      </c>
      <c r="G194" s="12"/>
    </row>
    <row r="195" spans="1:7" ht="15.75" customHeight="1" thickTop="1">
      <c r="B195" s="53"/>
      <c r="C195" s="53"/>
      <c r="D195" s="366">
        <f>'PLOT 5'!D198</f>
        <v>0</v>
      </c>
      <c r="E195" s="369"/>
      <c r="G195" s="12"/>
    </row>
    <row r="196" spans="1:7" ht="15.75" customHeight="1">
      <c r="A196" s="4" t="s">
        <v>77</v>
      </c>
      <c r="B196" s="53"/>
      <c r="C196" s="53"/>
      <c r="D196" s="366">
        <f>'PLOT 5'!D199</f>
        <v>0</v>
      </c>
      <c r="E196" s="369"/>
      <c r="G196" s="12"/>
    </row>
    <row r="197" spans="1:7" ht="15.75" customHeight="1">
      <c r="B197" s="53"/>
      <c r="C197" s="53"/>
      <c r="D197" s="366">
        <f>'PLOT 5'!D200</f>
        <v>0</v>
      </c>
      <c r="E197" s="369"/>
      <c r="G197" s="12"/>
    </row>
    <row r="198" spans="1:7" ht="15.75" customHeight="1">
      <c r="A198" t="s">
        <v>78</v>
      </c>
      <c r="B198" s="13">
        <v>96</v>
      </c>
      <c r="C198" s="53" t="s">
        <v>23</v>
      </c>
      <c r="D198" s="366">
        <f>'PLOT 5'!D201</f>
        <v>80.144400000000005</v>
      </c>
      <c r="E198" s="369">
        <f t="shared" ref="E198:E201" si="1">D198*B198</f>
        <v>7693.8624</v>
      </c>
      <c r="G198" s="12"/>
    </row>
    <row r="199" spans="1:7" ht="15.75" customHeight="1">
      <c r="A199" t="s">
        <v>79</v>
      </c>
      <c r="B199" s="13">
        <v>96</v>
      </c>
      <c r="C199" s="53" t="str">
        <f>C198</f>
        <v>m2</v>
      </c>
      <c r="D199" s="366">
        <f>'PLOT 5'!D202</f>
        <v>113.53789999999999</v>
      </c>
      <c r="E199" s="369">
        <f t="shared" si="1"/>
        <v>10899.6384</v>
      </c>
      <c r="G199" s="12"/>
    </row>
    <row r="200" spans="1:7" ht="15.75" customHeight="1">
      <c r="A200" t="s">
        <v>80</v>
      </c>
      <c r="B200" s="53">
        <v>1</v>
      </c>
      <c r="C200" s="53" t="s">
        <v>81</v>
      </c>
      <c r="D200" s="366" t="str">
        <f>'PLOT 5'!D203</f>
        <v>inc</v>
      </c>
      <c r="E200" s="369" t="e">
        <f t="shared" si="1"/>
        <v>#VALUE!</v>
      </c>
      <c r="G200" s="12"/>
    </row>
    <row r="201" spans="1:7" ht="15.75" customHeight="1">
      <c r="A201" t="s">
        <v>258</v>
      </c>
      <c r="B201" s="53">
        <v>1</v>
      </c>
      <c r="C201" s="53" t="s">
        <v>81</v>
      </c>
      <c r="D201" s="366">
        <f>'PLOT 5'!D204</f>
        <v>3137.65326</v>
      </c>
      <c r="E201" s="369">
        <f t="shared" si="1"/>
        <v>3137.65326</v>
      </c>
      <c r="G201" s="12"/>
    </row>
    <row r="202" spans="1:7" ht="16.5" customHeight="1">
      <c r="B202" s="53"/>
      <c r="C202" s="53"/>
      <c r="D202" s="366"/>
      <c r="E202" s="369"/>
      <c r="G202" s="12"/>
    </row>
    <row r="203" spans="1:7" ht="15.75" customHeight="1">
      <c r="B203" s="53"/>
      <c r="C203" s="53"/>
      <c r="D203" s="366"/>
      <c r="E203" s="369"/>
      <c r="G203" s="12"/>
    </row>
    <row r="204" spans="1:7" ht="15.75" customHeight="1" thickBot="1">
      <c r="B204" s="53"/>
      <c r="C204" s="14" t="s">
        <v>82</v>
      </c>
      <c r="D204" s="366"/>
      <c r="E204" s="369"/>
      <c r="G204" s="12"/>
    </row>
    <row r="205" spans="1:7" ht="15.75" customHeight="1" thickTop="1" thickBot="1">
      <c r="B205" s="53"/>
      <c r="C205" s="14" t="s">
        <v>24</v>
      </c>
      <c r="D205" s="366"/>
      <c r="E205" s="370" t="e">
        <f>SUM(E198:E204)</f>
        <v>#VALUE!</v>
      </c>
      <c r="G205" s="12"/>
    </row>
    <row r="206" spans="1:7" ht="15.75" customHeight="1" thickTop="1">
      <c r="B206" s="53"/>
      <c r="C206" s="53"/>
      <c r="D206" s="366"/>
      <c r="E206" s="369"/>
      <c r="G206" s="12"/>
    </row>
    <row r="207" spans="1:7" ht="15.75" customHeight="1" thickBot="1">
      <c r="B207" s="53"/>
      <c r="C207" s="53"/>
      <c r="D207" s="366"/>
      <c r="E207" s="369"/>
      <c r="G207" s="12"/>
    </row>
    <row r="208" spans="1:7" ht="15.75" customHeight="1" thickTop="1" thickBot="1">
      <c r="B208" s="53"/>
      <c r="C208" s="53"/>
      <c r="D208" s="375" t="s">
        <v>226</v>
      </c>
      <c r="E208" s="370" t="e">
        <f>E205+E194+E183+E168+E154+E144+E129+E118+E107+E90+E62+E72+E37+E23+E30</f>
        <v>#VALUE!</v>
      </c>
      <c r="G208" s="12"/>
    </row>
    <row r="209" spans="2:7" ht="15.75" customHeight="1" thickTop="1">
      <c r="B209" s="53"/>
      <c r="C209" s="53"/>
      <c r="D209" s="375" t="s">
        <v>83</v>
      </c>
      <c r="E209" s="369"/>
      <c r="G209" s="12"/>
    </row>
    <row r="210" spans="2:7" ht="15.75" customHeight="1" thickBot="1">
      <c r="B210" s="53"/>
      <c r="C210" s="53"/>
      <c r="D210" s="369"/>
      <c r="E210" s="369"/>
      <c r="G210" s="12"/>
    </row>
    <row r="211" spans="2:7" ht="15.75" customHeight="1" thickTop="1" thickBot="1">
      <c r="B211" s="53"/>
      <c r="C211" s="53"/>
      <c r="D211" s="374" t="s">
        <v>226</v>
      </c>
      <c r="E211" s="370" t="e">
        <f>E208+E198+E185+E170+E158+E148+E133+E122+E111+E95+E67+E77+E40+E25+E32</f>
        <v>#VALUE!</v>
      </c>
      <c r="G211" s="12"/>
    </row>
    <row r="212" spans="2:7" ht="15.75" customHeight="1" thickTop="1">
      <c r="B212" s="53"/>
      <c r="C212" s="53"/>
      <c r="D212" s="374" t="s">
        <v>83</v>
      </c>
      <c r="E212" s="369"/>
      <c r="G212" s="12"/>
    </row>
    <row r="213" spans="2:7" ht="16.5" customHeight="1">
      <c r="G213" s="12"/>
    </row>
    <row r="214" spans="2:7" ht="15.75" customHeight="1">
      <c r="G214" s="12"/>
    </row>
    <row r="215" spans="2:7" ht="15.75" customHeight="1"/>
    <row r="216" spans="2:7" ht="15.75" customHeight="1"/>
    <row r="217" spans="2:7" ht="17.25" customHeight="1"/>
    <row r="218" spans="2:7" ht="15.75" customHeight="1"/>
    <row r="219" spans="2:7" ht="15.75" customHeight="1"/>
    <row r="220" spans="2:7" ht="15.75" customHeight="1"/>
    <row r="221" spans="2:7" ht="15.75" customHeight="1"/>
    <row r="222" spans="2:7" ht="15.75" customHeight="1"/>
    <row r="223" spans="2:7" ht="16.5" customHeight="1"/>
    <row r="224" spans="2:7" ht="15.75" customHeight="1"/>
    <row r="225" ht="15.75" customHeight="1"/>
    <row r="226" ht="16.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sheetData>
  <mergeCells count="1">
    <mergeCell ref="D1:E4"/>
  </mergeCells>
  <pageMargins left="0.7" right="0.7" top="0.75" bottom="0.75" header="0" footer="0"/>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52B9C-E294-4B16-814F-16313926D032}">
  <sheetPr>
    <tabColor rgb="FFFFC000"/>
  </sheetPr>
  <dimension ref="A1:N1007"/>
  <sheetViews>
    <sheetView topLeftCell="A167" zoomScale="120" zoomScaleNormal="120" zoomScaleSheetLayoutView="110" workbookViewId="0">
      <selection activeCell="N40" sqref="N40"/>
    </sheetView>
  </sheetViews>
  <sheetFormatPr defaultColWidth="14.453125" defaultRowHeight="15" customHeight="1"/>
  <cols>
    <col min="1" max="1" width="48.6328125" style="438" customWidth="1"/>
    <col min="2" max="3" width="11.453125" style="438" customWidth="1"/>
    <col min="4" max="5" width="11.453125" style="469" customWidth="1"/>
    <col min="6" max="6" width="7" style="438" customWidth="1"/>
    <col min="7" max="7" width="6.453125" style="438" customWidth="1"/>
    <col min="8" max="8" width="11.1796875" style="439" customWidth="1"/>
    <col min="9" max="11" width="11.81640625" style="440" customWidth="1"/>
    <col min="12" max="12" width="6.453125" style="438" customWidth="1"/>
    <col min="13" max="13" width="73.453125" style="438" bestFit="1" customWidth="1"/>
    <col min="14" max="16384" width="14.453125" style="438"/>
  </cols>
  <sheetData>
    <row r="1" spans="1:14" ht="14.5">
      <c r="D1" s="693"/>
      <c r="E1" s="694"/>
    </row>
    <row r="2" spans="1:14" ht="14.5">
      <c r="A2" s="441"/>
      <c r="D2" s="694"/>
      <c r="E2" s="694"/>
    </row>
    <row r="3" spans="1:14" ht="14.5">
      <c r="A3" s="442" t="s">
        <v>353</v>
      </c>
      <c r="D3" s="694"/>
      <c r="E3" s="694"/>
    </row>
    <row r="4" spans="1:14" ht="29" customHeight="1" thickBot="1">
      <c r="B4" s="443"/>
      <c r="C4" s="443"/>
      <c r="D4" s="695"/>
      <c r="E4" s="695"/>
      <c r="H4" s="439" t="s">
        <v>439</v>
      </c>
      <c r="I4" s="440" t="s">
        <v>488</v>
      </c>
      <c r="J4" s="440" t="s">
        <v>489</v>
      </c>
      <c r="K4" s="444" t="s">
        <v>490</v>
      </c>
    </row>
    <row r="5" spans="1:14" ht="16.5" customHeight="1" thickTop="1" thickBot="1">
      <c r="A5" s="445" t="s">
        <v>8</v>
      </c>
      <c r="B5" s="446" t="s">
        <v>9</v>
      </c>
      <c r="C5" s="446" t="s">
        <v>10</v>
      </c>
      <c r="D5" s="447" t="s">
        <v>11</v>
      </c>
      <c r="E5" s="447" t="s">
        <v>12</v>
      </c>
      <c r="H5" s="439" t="s">
        <v>434</v>
      </c>
      <c r="I5" s="448">
        <v>1.4999999999999999E-2</v>
      </c>
      <c r="J5" s="440">
        <v>0.94</v>
      </c>
    </row>
    <row r="6" spans="1:14" ht="15.75" customHeight="1" thickTop="1">
      <c r="B6" s="443"/>
      <c r="C6" s="443"/>
      <c r="D6" s="449"/>
      <c r="E6" s="449"/>
      <c r="G6" s="450" t="s">
        <v>435</v>
      </c>
      <c r="H6" s="451" t="s">
        <v>436</v>
      </c>
      <c r="I6" s="452"/>
      <c r="J6" s="452"/>
      <c r="K6" s="452"/>
      <c r="M6" s="438" t="s">
        <v>438</v>
      </c>
    </row>
    <row r="7" spans="1:14" ht="17.25" customHeight="1">
      <c r="A7" s="438" t="s">
        <v>13</v>
      </c>
      <c r="B7" s="453">
        <v>136</v>
      </c>
      <c r="C7" s="443" t="s">
        <v>14</v>
      </c>
      <c r="D7" s="449">
        <f>K7</f>
        <v>138.34450000000001</v>
      </c>
      <c r="E7" s="449">
        <f>D7*B7</f>
        <v>18814.852000000003</v>
      </c>
      <c r="G7" s="454">
        <v>145</v>
      </c>
      <c r="H7" s="439">
        <v>166</v>
      </c>
      <c r="I7" s="440">
        <f>(G7*$I$5)+G7</f>
        <v>147.17500000000001</v>
      </c>
      <c r="J7" s="440">
        <f>I7*$J$5</f>
        <v>138.34450000000001</v>
      </c>
      <c r="K7" s="440">
        <f>J7</f>
        <v>138.34450000000001</v>
      </c>
    </row>
    <row r="8" spans="1:14" ht="14.5">
      <c r="A8" s="438" t="s">
        <v>15</v>
      </c>
      <c r="B8" s="443"/>
      <c r="C8" s="443"/>
      <c r="D8" s="449"/>
      <c r="E8" s="449"/>
      <c r="G8" s="454"/>
    </row>
    <row r="9" spans="1:14" ht="14.5">
      <c r="A9" s="438" t="s">
        <v>16</v>
      </c>
      <c r="B9" s="443"/>
      <c r="C9" s="443"/>
      <c r="D9" s="449"/>
      <c r="E9" s="449"/>
      <c r="G9" s="454"/>
    </row>
    <row r="10" spans="1:14" ht="14.5">
      <c r="A10" s="455" t="s">
        <v>437</v>
      </c>
      <c r="B10" s="443"/>
      <c r="C10" s="443"/>
      <c r="D10" s="449"/>
      <c r="E10" s="449"/>
      <c r="G10" s="454"/>
    </row>
    <row r="11" spans="1:14" ht="14.5">
      <c r="B11" s="453"/>
      <c r="C11" s="443"/>
      <c r="D11" s="449"/>
      <c r="E11" s="449"/>
      <c r="G11" s="454"/>
    </row>
    <row r="12" spans="1:14" ht="14.5">
      <c r="A12" s="455" t="s">
        <v>440</v>
      </c>
      <c r="B12" s="453">
        <f>B7*0.5</f>
        <v>68</v>
      </c>
      <c r="C12" s="443" t="s">
        <v>1</v>
      </c>
      <c r="D12" s="449">
        <f t="shared" ref="D12:D14" si="0">K12</f>
        <v>212.35403699999998</v>
      </c>
      <c r="E12" s="449">
        <f>D12*B12</f>
        <v>14440.074515999999</v>
      </c>
      <c r="G12" s="454">
        <v>222.57</v>
      </c>
      <c r="H12" s="439">
        <v>246</v>
      </c>
      <c r="I12" s="440">
        <f t="shared" ref="I12:I14" si="1">(G12*$I$5)+G12</f>
        <v>225.90854999999999</v>
      </c>
      <c r="J12" s="440">
        <f>I12*$J$5</f>
        <v>212.35403699999998</v>
      </c>
      <c r="K12" s="440">
        <f t="shared" ref="K12:K14" si="2">J12</f>
        <v>212.35403699999998</v>
      </c>
    </row>
    <row r="13" spans="1:14" ht="14.5">
      <c r="A13" s="455" t="s">
        <v>441</v>
      </c>
      <c r="B13" s="453">
        <f>B12</f>
        <v>68</v>
      </c>
      <c r="C13" s="443" t="s">
        <v>1</v>
      </c>
      <c r="D13" s="449">
        <f t="shared" si="0"/>
        <v>22.249611999999999</v>
      </c>
      <c r="E13" s="449">
        <f>D13*B13</f>
        <v>1512.973616</v>
      </c>
      <c r="G13" s="454">
        <v>23.32</v>
      </c>
      <c r="H13" s="439">
        <v>245</v>
      </c>
      <c r="I13" s="440">
        <f t="shared" si="1"/>
        <v>23.669799999999999</v>
      </c>
      <c r="J13" s="440">
        <f t="shared" ref="J13:J16" si="3">I13*$J$5</f>
        <v>22.249611999999999</v>
      </c>
      <c r="K13" s="440">
        <f t="shared" si="2"/>
        <v>22.249611999999999</v>
      </c>
    </row>
    <row r="14" spans="1:14" ht="14.5">
      <c r="A14" s="455" t="s">
        <v>442</v>
      </c>
      <c r="B14" s="453">
        <f>B13</f>
        <v>68</v>
      </c>
      <c r="C14" s="443" t="s">
        <v>1</v>
      </c>
      <c r="D14" s="449">
        <f t="shared" si="0"/>
        <v>14.158843999999998</v>
      </c>
      <c r="E14" s="449">
        <f>D14*B14</f>
        <v>962.80139199999985</v>
      </c>
      <c r="G14" s="454">
        <v>14.84</v>
      </c>
      <c r="H14" s="439">
        <v>245</v>
      </c>
      <c r="I14" s="440">
        <f t="shared" si="1"/>
        <v>15.0626</v>
      </c>
      <c r="J14" s="440">
        <f t="shared" si="3"/>
        <v>14.158843999999998</v>
      </c>
      <c r="K14" s="440">
        <f t="shared" si="2"/>
        <v>14.158843999999998</v>
      </c>
    </row>
    <row r="15" spans="1:14" ht="14.5">
      <c r="A15" s="455"/>
      <c r="B15" s="443"/>
      <c r="C15" s="443"/>
      <c r="D15" s="449"/>
      <c r="E15" s="449"/>
      <c r="G15" s="454"/>
    </row>
    <row r="16" spans="1:14" ht="14.5">
      <c r="A16" s="438" t="s">
        <v>17</v>
      </c>
      <c r="B16" s="456">
        <f>B7</f>
        <v>136</v>
      </c>
      <c r="C16" s="443" t="s">
        <v>14</v>
      </c>
      <c r="D16" s="449">
        <f>K16</f>
        <v>34.3476</v>
      </c>
      <c r="E16" s="449">
        <f>D16*B16</f>
        <v>4671.2736000000004</v>
      </c>
      <c r="G16" s="454">
        <f>18*2</f>
        <v>36</v>
      </c>
      <c r="H16" s="439">
        <v>286</v>
      </c>
      <c r="I16" s="440">
        <f>(G16*$I$5)+G16</f>
        <v>36.54</v>
      </c>
      <c r="J16" s="440">
        <f t="shared" si="3"/>
        <v>34.3476</v>
      </c>
      <c r="K16" s="440">
        <f>J16</f>
        <v>34.3476</v>
      </c>
      <c r="M16" s="438" t="s">
        <v>443</v>
      </c>
      <c r="N16" s="438" t="s">
        <v>444</v>
      </c>
    </row>
    <row r="17" spans="1:13" ht="14.5">
      <c r="A17" s="438" t="s">
        <v>19</v>
      </c>
      <c r="B17" s="443"/>
      <c r="C17" s="443"/>
      <c r="D17" s="449"/>
      <c r="E17" s="449"/>
      <c r="G17" s="454"/>
    </row>
    <row r="18" spans="1:13" ht="14.5">
      <c r="B18" s="443"/>
      <c r="C18" s="443"/>
      <c r="D18" s="449"/>
      <c r="E18" s="449"/>
      <c r="G18" s="454"/>
    </row>
    <row r="19" spans="1:13" ht="14.5">
      <c r="A19" s="438" t="s">
        <v>245</v>
      </c>
      <c r="B19" s="443">
        <v>93</v>
      </c>
      <c r="C19" s="443" t="s">
        <v>14</v>
      </c>
      <c r="D19" s="449">
        <f>K19</f>
        <v>34.3476</v>
      </c>
      <c r="E19" s="449">
        <f>D19*B19</f>
        <v>3194.3267999999998</v>
      </c>
      <c r="G19" s="454">
        <v>36</v>
      </c>
      <c r="H19" s="439">
        <v>286</v>
      </c>
      <c r="I19" s="440">
        <f>(G19*$I$5)+G19</f>
        <v>36.54</v>
      </c>
      <c r="J19" s="440">
        <f t="shared" ref="J19" si="4">I19*$J$5</f>
        <v>34.3476</v>
      </c>
      <c r="K19" s="440">
        <f>J19</f>
        <v>34.3476</v>
      </c>
    </row>
    <row r="20" spans="1:13" ht="14.5">
      <c r="B20" s="443"/>
      <c r="C20" s="443"/>
      <c r="D20" s="449"/>
      <c r="E20" s="449"/>
      <c r="G20" s="454"/>
    </row>
    <row r="21" spans="1:13" ht="17.25" customHeight="1">
      <c r="A21" s="438" t="s">
        <v>253</v>
      </c>
      <c r="B21" s="456">
        <f>324-B37</f>
        <v>168</v>
      </c>
      <c r="C21" s="443" t="s">
        <v>18</v>
      </c>
      <c r="D21" s="449">
        <f>K21</f>
        <v>69.677922999999993</v>
      </c>
      <c r="E21" s="449">
        <f>D21*B21</f>
        <v>11705.891063999999</v>
      </c>
      <c r="G21" s="454">
        <v>73.03</v>
      </c>
      <c r="H21" s="439">
        <v>278</v>
      </c>
      <c r="I21" s="440">
        <f>(G21*$I$5)+G21</f>
        <v>74.125450000000001</v>
      </c>
      <c r="J21" s="440">
        <f t="shared" ref="J21" si="5">I21*$J$5</f>
        <v>69.677922999999993</v>
      </c>
      <c r="K21" s="440">
        <f>J21</f>
        <v>69.677922999999993</v>
      </c>
      <c r="M21" s="438" t="s">
        <v>445</v>
      </c>
    </row>
    <row r="22" spans="1:13" ht="14.5">
      <c r="B22" s="457"/>
      <c r="C22" s="443"/>
      <c r="D22" s="449"/>
      <c r="E22" s="449"/>
      <c r="G22" s="454"/>
    </row>
    <row r="23" spans="1:13" ht="15.75" customHeight="1">
      <c r="A23" s="438" t="s">
        <v>22</v>
      </c>
      <c r="B23" s="456">
        <f>B21</f>
        <v>168</v>
      </c>
      <c r="C23" s="443" t="s">
        <v>496</v>
      </c>
      <c r="D23" s="449">
        <f>K23</f>
        <v>25.7607</v>
      </c>
      <c r="E23" s="449">
        <f>D23*B23</f>
        <v>4327.7975999999999</v>
      </c>
      <c r="G23" s="454">
        <v>27</v>
      </c>
      <c r="H23" s="439">
        <v>192</v>
      </c>
      <c r="I23" s="440">
        <f>(G23*$I$5)+G23</f>
        <v>27.405000000000001</v>
      </c>
      <c r="J23" s="440">
        <f t="shared" ref="J23" si="6">I23*$J$5</f>
        <v>25.7607</v>
      </c>
      <c r="K23" s="440">
        <f>J23</f>
        <v>25.7607</v>
      </c>
      <c r="M23" s="438" t="s">
        <v>446</v>
      </c>
    </row>
    <row r="24" spans="1:13" ht="16.5" customHeight="1">
      <c r="B24" s="443"/>
      <c r="C24" s="443"/>
      <c r="D24" s="449"/>
      <c r="E24" s="449"/>
      <c r="G24" s="454"/>
    </row>
    <row r="25" spans="1:13" ht="15.75" customHeight="1" thickBot="1">
      <c r="B25" s="443"/>
      <c r="C25" s="458" t="s">
        <v>8</v>
      </c>
      <c r="D25" s="449"/>
      <c r="E25" s="449"/>
      <c r="G25" s="454"/>
    </row>
    <row r="26" spans="1:13" ht="15.75" customHeight="1" thickTop="1" thickBot="1">
      <c r="B26" s="443"/>
      <c r="C26" s="458" t="s">
        <v>24</v>
      </c>
      <c r="D26" s="449"/>
      <c r="E26" s="459">
        <f>SUM(E7:E25)</f>
        <v>59629.990588000008</v>
      </c>
      <c r="G26" s="454"/>
    </row>
    <row r="27" spans="1:13" ht="15.75" customHeight="1" thickTop="1">
      <c r="B27" s="443"/>
      <c r="C27" s="443"/>
      <c r="D27" s="449"/>
      <c r="E27" s="449"/>
      <c r="G27" s="454"/>
    </row>
    <row r="28" spans="1:13" ht="15.75" customHeight="1">
      <c r="A28" s="460" t="s">
        <v>190</v>
      </c>
      <c r="B28" s="457"/>
      <c r="C28" s="457"/>
      <c r="D28" s="449"/>
      <c r="E28" s="461"/>
      <c r="G28" s="454"/>
    </row>
    <row r="29" spans="1:13" ht="15.75" customHeight="1">
      <c r="A29" s="460"/>
      <c r="B29" s="457"/>
      <c r="C29" s="457"/>
      <c r="D29" s="449"/>
      <c r="E29" s="461"/>
      <c r="G29" s="454"/>
    </row>
    <row r="30" spans="1:13" ht="15.75" customHeight="1">
      <c r="A30" s="462" t="s">
        <v>242</v>
      </c>
      <c r="B30" s="456"/>
      <c r="C30" s="457" t="s">
        <v>496</v>
      </c>
      <c r="D30" s="449">
        <f>K30</f>
        <v>0</v>
      </c>
      <c r="E30" s="461">
        <f>D30*B30</f>
        <v>0</v>
      </c>
      <c r="G30" s="454"/>
    </row>
    <row r="31" spans="1:13" ht="15.75" customHeight="1">
      <c r="A31" s="462"/>
      <c r="B31" s="457"/>
      <c r="C31" s="457"/>
      <c r="D31" s="449"/>
      <c r="E31" s="461"/>
      <c r="G31" s="454"/>
    </row>
    <row r="32" spans="1:13" ht="15.75" customHeight="1" thickBot="1">
      <c r="A32" s="462"/>
      <c r="B32" s="457"/>
      <c r="C32" s="463" t="s">
        <v>190</v>
      </c>
      <c r="D32" s="449"/>
      <c r="E32" s="461"/>
      <c r="G32" s="454"/>
    </row>
    <row r="33" spans="1:13" ht="15.75" customHeight="1" thickTop="1" thickBot="1">
      <c r="A33" s="462"/>
      <c r="B33" s="457"/>
      <c r="C33" s="463" t="s">
        <v>24</v>
      </c>
      <c r="D33" s="449"/>
      <c r="E33" s="459">
        <f>SUM(E30:E31)</f>
        <v>0</v>
      </c>
      <c r="G33" s="454"/>
    </row>
    <row r="34" spans="1:13" ht="15.75" customHeight="1" thickTop="1">
      <c r="A34" s="460"/>
      <c r="B34" s="457"/>
      <c r="C34" s="457"/>
      <c r="D34" s="449"/>
      <c r="E34" s="461"/>
      <c r="G34" s="454"/>
    </row>
    <row r="35" spans="1:13" ht="17.25" customHeight="1">
      <c r="A35" s="445" t="s">
        <v>25</v>
      </c>
      <c r="B35" s="443"/>
      <c r="C35" s="443"/>
      <c r="D35" s="449"/>
      <c r="E35" s="449"/>
      <c r="G35" s="454"/>
    </row>
    <row r="36" spans="1:13" ht="15.75" customHeight="1">
      <c r="A36" s="445"/>
      <c r="B36" s="443"/>
      <c r="C36" s="443"/>
      <c r="D36" s="449"/>
      <c r="E36" s="449"/>
      <c r="G36" s="454"/>
    </row>
    <row r="37" spans="1:13" ht="15.75" customHeight="1">
      <c r="A37" s="438" t="s">
        <v>26</v>
      </c>
      <c r="B37" s="456">
        <v>156</v>
      </c>
      <c r="C37" s="443" t="s">
        <v>496</v>
      </c>
      <c r="D37" s="449">
        <f>K37</f>
        <v>82.052599999999998</v>
      </c>
      <c r="E37" s="449">
        <f>D37*B37</f>
        <v>12800.205599999999</v>
      </c>
      <c r="G37" s="454">
        <v>86</v>
      </c>
      <c r="H37" s="439">
        <v>173</v>
      </c>
      <c r="I37" s="440">
        <f>(G37*$I$5)+G37</f>
        <v>87.29</v>
      </c>
      <c r="J37" s="440">
        <f t="shared" ref="J37" si="7">I37*$J$5</f>
        <v>82.052599999999998</v>
      </c>
      <c r="K37" s="440">
        <f>J37</f>
        <v>82.052599999999998</v>
      </c>
    </row>
    <row r="38" spans="1:13" ht="16.5" customHeight="1">
      <c r="B38" s="443"/>
      <c r="C38" s="443"/>
      <c r="D38" s="449"/>
      <c r="E38" s="449"/>
      <c r="G38" s="454"/>
    </row>
    <row r="39" spans="1:13" ht="16.5" customHeight="1" thickBot="1">
      <c r="B39" s="443"/>
      <c r="C39" s="458" t="s">
        <v>25</v>
      </c>
      <c r="D39" s="449"/>
      <c r="E39" s="449"/>
      <c r="G39" s="454"/>
    </row>
    <row r="40" spans="1:13" ht="16.5" customHeight="1" thickTop="1" thickBot="1">
      <c r="B40" s="443"/>
      <c r="C40" s="458" t="s">
        <v>24</v>
      </c>
      <c r="D40" s="449"/>
      <c r="E40" s="459">
        <f>SUM(E37:E38)</f>
        <v>12800.205599999999</v>
      </c>
      <c r="G40" s="454"/>
    </row>
    <row r="41" spans="1:13" ht="16.5" customHeight="1" thickTop="1">
      <c r="B41" s="443"/>
      <c r="C41" s="458"/>
      <c r="D41" s="449"/>
      <c r="E41" s="464"/>
      <c r="G41" s="454"/>
    </row>
    <row r="42" spans="1:13" ht="16.5" customHeight="1">
      <c r="A42" s="465" t="s">
        <v>241</v>
      </c>
      <c r="B42" s="443"/>
      <c r="C42" s="443"/>
      <c r="D42" s="449"/>
      <c r="E42" s="449"/>
      <c r="G42" s="454"/>
    </row>
    <row r="43" spans="1:13" ht="16.5" customHeight="1">
      <c r="B43" s="443"/>
      <c r="C43" s="443"/>
      <c r="D43" s="449"/>
      <c r="E43" s="449"/>
      <c r="G43" s="454"/>
    </row>
    <row r="44" spans="1:13" ht="23" customHeight="1">
      <c r="A44" s="438" t="s">
        <v>30</v>
      </c>
      <c r="B44" s="453">
        <f>217*1.2</f>
        <v>260.39999999999998</v>
      </c>
      <c r="C44" s="443" t="s">
        <v>496</v>
      </c>
      <c r="D44" s="449">
        <f>K44</f>
        <v>276.68900000000002</v>
      </c>
      <c r="E44" s="449">
        <f>D44*B44</f>
        <v>72049.815600000002</v>
      </c>
      <c r="G44" s="454">
        <v>290</v>
      </c>
      <c r="H44" s="439">
        <v>174</v>
      </c>
      <c r="I44" s="440">
        <f>(G44*$I$5)+G44</f>
        <v>294.35000000000002</v>
      </c>
      <c r="J44" s="440">
        <f t="shared" ref="J44" si="8">I44*$J$5</f>
        <v>276.68900000000002</v>
      </c>
      <c r="K44" s="440">
        <f>J44</f>
        <v>276.68900000000002</v>
      </c>
      <c r="M44" s="438" t="s">
        <v>447</v>
      </c>
    </row>
    <row r="45" spans="1:13" ht="16.5" customHeight="1">
      <c r="A45" s="438" t="s">
        <v>254</v>
      </c>
      <c r="B45" s="443"/>
      <c r="C45" s="443"/>
      <c r="D45" s="449"/>
      <c r="E45" s="449"/>
      <c r="G45" s="454"/>
    </row>
    <row r="46" spans="1:13" ht="16.5" customHeight="1">
      <c r="B46" s="443"/>
      <c r="C46" s="443"/>
      <c r="D46" s="449"/>
      <c r="E46" s="449"/>
      <c r="G46" s="454"/>
    </row>
    <row r="47" spans="1:13" ht="16.5" customHeight="1">
      <c r="A47" s="438" t="s">
        <v>493</v>
      </c>
      <c r="B47" s="453">
        <f>B44</f>
        <v>260.39999999999998</v>
      </c>
      <c r="C47" s="443" t="s">
        <v>496</v>
      </c>
      <c r="D47" s="449">
        <f>K47</f>
        <v>5.2475499999999995</v>
      </c>
      <c r="E47" s="449">
        <f>D47*B47</f>
        <v>1366.4620199999997</v>
      </c>
      <c r="G47" s="454">
        <v>5.5</v>
      </c>
      <c r="H47" s="439">
        <v>177</v>
      </c>
      <c r="I47" s="440">
        <f>(G47*$I$5)+G47</f>
        <v>5.5824999999999996</v>
      </c>
      <c r="J47" s="440">
        <f t="shared" ref="J47" si="9">I47*$J$5</f>
        <v>5.2475499999999995</v>
      </c>
      <c r="K47" s="440">
        <f>J47</f>
        <v>5.2475499999999995</v>
      </c>
      <c r="M47" s="438" t="s">
        <v>448</v>
      </c>
    </row>
    <row r="48" spans="1:13" ht="16.5" customHeight="1">
      <c r="B48" s="443"/>
      <c r="C48" s="443"/>
      <c r="D48" s="449"/>
      <c r="E48" s="449"/>
      <c r="G48" s="454"/>
    </row>
    <row r="49" spans="1:13" ht="16.5" customHeight="1">
      <c r="A49" s="438" t="s">
        <v>373</v>
      </c>
      <c r="B49" s="456">
        <f>B47</f>
        <v>260.39999999999998</v>
      </c>
      <c r="C49" s="443" t="s">
        <v>496</v>
      </c>
      <c r="D49" s="461" t="s">
        <v>366</v>
      </c>
      <c r="E49" s="449"/>
      <c r="G49" s="454"/>
    </row>
    <row r="50" spans="1:13" ht="16.5" customHeight="1">
      <c r="B50" s="443"/>
      <c r="C50" s="443"/>
      <c r="D50" s="449"/>
      <c r="E50" s="449"/>
      <c r="G50" s="454"/>
    </row>
    <row r="51" spans="1:13" ht="16.5" customHeight="1">
      <c r="A51" s="438" t="s">
        <v>33</v>
      </c>
      <c r="B51" s="443">
        <v>1</v>
      </c>
      <c r="C51" s="443" t="s">
        <v>81</v>
      </c>
      <c r="D51" s="461"/>
      <c r="E51" s="449">
        <f>D51*B51</f>
        <v>0</v>
      </c>
      <c r="G51" s="454"/>
    </row>
    <row r="52" spans="1:13" ht="16.5" customHeight="1">
      <c r="B52" s="443"/>
      <c r="C52" s="443"/>
      <c r="D52" s="449"/>
      <c r="E52" s="449"/>
      <c r="G52" s="454"/>
    </row>
    <row r="53" spans="1:13" ht="16.5" customHeight="1">
      <c r="A53" s="466" t="s">
        <v>84</v>
      </c>
      <c r="B53" s="443">
        <v>1</v>
      </c>
      <c r="C53" s="443" t="s">
        <v>81</v>
      </c>
      <c r="D53" s="461"/>
      <c r="E53" s="449">
        <f>D53*B53</f>
        <v>0</v>
      </c>
      <c r="G53" s="454"/>
    </row>
    <row r="54" spans="1:13" ht="16.5" customHeight="1">
      <c r="B54" s="443"/>
      <c r="C54" s="443"/>
      <c r="D54" s="449"/>
      <c r="E54" s="449"/>
      <c r="G54" s="454"/>
    </row>
    <row r="55" spans="1:13" ht="16.5" customHeight="1">
      <c r="A55" s="438" t="s">
        <v>34</v>
      </c>
      <c r="B55" s="443">
        <v>1</v>
      </c>
      <c r="C55" s="443" t="s">
        <v>81</v>
      </c>
      <c r="D55" s="461"/>
      <c r="E55" s="449">
        <f>B55*D55</f>
        <v>0</v>
      </c>
      <c r="G55" s="454"/>
    </row>
    <row r="56" spans="1:13" ht="16.5" customHeight="1">
      <c r="B56" s="443"/>
      <c r="C56" s="443"/>
      <c r="D56" s="449"/>
      <c r="E56" s="449"/>
      <c r="G56" s="454"/>
    </row>
    <row r="57" spans="1:13" ht="15.75" customHeight="1">
      <c r="A57" s="438" t="s">
        <v>85</v>
      </c>
      <c r="B57" s="443">
        <v>1</v>
      </c>
      <c r="C57" s="443" t="s">
        <v>81</v>
      </c>
      <c r="D57" s="461"/>
      <c r="E57" s="449">
        <f>D57*B57</f>
        <v>0</v>
      </c>
      <c r="G57" s="454"/>
    </row>
    <row r="58" spans="1:13" ht="15.75" customHeight="1">
      <c r="B58" s="443"/>
      <c r="C58" s="443"/>
      <c r="D58" s="449"/>
      <c r="E58" s="449"/>
      <c r="G58" s="454"/>
    </row>
    <row r="59" spans="1:13" ht="15.75" customHeight="1">
      <c r="A59" s="438" t="s">
        <v>374</v>
      </c>
      <c r="B59" s="443">
        <v>10</v>
      </c>
      <c r="C59" s="443" t="s">
        <v>1</v>
      </c>
      <c r="D59" s="449">
        <f>K59</f>
        <v>782.36199999999997</v>
      </c>
      <c r="E59" s="449">
        <f>D59*B59</f>
        <v>7823.62</v>
      </c>
      <c r="G59" s="454">
        <v>820</v>
      </c>
      <c r="H59" s="439">
        <v>177</v>
      </c>
      <c r="I59" s="440">
        <f>(G59*$I$5)+G59</f>
        <v>832.3</v>
      </c>
      <c r="J59" s="440">
        <f t="shared" ref="J59" si="10">I59*$J$5</f>
        <v>782.36199999999997</v>
      </c>
      <c r="K59" s="440">
        <f>J59</f>
        <v>782.36199999999997</v>
      </c>
      <c r="M59" s="438" t="s">
        <v>449</v>
      </c>
    </row>
    <row r="60" spans="1:13" ht="15.75" customHeight="1">
      <c r="B60" s="443"/>
      <c r="C60" s="443"/>
      <c r="D60" s="461"/>
      <c r="E60" s="449"/>
      <c r="G60" s="454"/>
    </row>
    <row r="61" spans="1:13" ht="15.75" customHeight="1">
      <c r="A61" s="438" t="s">
        <v>249</v>
      </c>
      <c r="B61" s="443">
        <v>20</v>
      </c>
      <c r="C61" s="443" t="s">
        <v>18</v>
      </c>
      <c r="D61" s="449">
        <f>K61</f>
        <v>162.197</v>
      </c>
      <c r="E61" s="449">
        <f>D61*B61</f>
        <v>3243.94</v>
      </c>
      <c r="G61" s="454">
        <v>170</v>
      </c>
      <c r="H61" s="439">
        <v>175</v>
      </c>
      <c r="I61" s="440">
        <f>(G61*$I$5)+G61</f>
        <v>172.55</v>
      </c>
      <c r="J61" s="440">
        <f t="shared" ref="J61" si="11">I61*$J$5</f>
        <v>162.197</v>
      </c>
      <c r="K61" s="440">
        <f>J61</f>
        <v>162.197</v>
      </c>
      <c r="M61" s="438" t="s">
        <v>450</v>
      </c>
    </row>
    <row r="62" spans="1:13" ht="15.75" customHeight="1">
      <c r="B62" s="443"/>
      <c r="C62" s="443"/>
      <c r="D62" s="461"/>
      <c r="E62" s="449"/>
      <c r="G62" s="454"/>
    </row>
    <row r="63" spans="1:13" ht="15.75" customHeight="1">
      <c r="B63" s="443"/>
      <c r="C63" s="443"/>
      <c r="D63" s="449"/>
      <c r="E63" s="449"/>
      <c r="G63" s="454"/>
    </row>
    <row r="64" spans="1:13" ht="15.75" customHeight="1" thickBot="1">
      <c r="B64" s="443"/>
      <c r="C64" s="458" t="s">
        <v>36</v>
      </c>
      <c r="D64" s="449"/>
      <c r="E64" s="449"/>
      <c r="G64" s="454"/>
    </row>
    <row r="65" spans="1:13" ht="15.75" customHeight="1" thickTop="1" thickBot="1">
      <c r="B65" s="443"/>
      <c r="C65" s="458" t="s">
        <v>24</v>
      </c>
      <c r="D65" s="449"/>
      <c r="E65" s="459">
        <f>SUM(E44:E63)</f>
        <v>84483.837620000006</v>
      </c>
      <c r="G65" s="454"/>
    </row>
    <row r="66" spans="1:13" ht="15.75" customHeight="1" thickTop="1">
      <c r="B66" s="443"/>
      <c r="C66" s="458"/>
      <c r="D66" s="449"/>
      <c r="E66" s="464"/>
      <c r="G66" s="454"/>
    </row>
    <row r="67" spans="1:13" ht="15.75" customHeight="1">
      <c r="A67" s="445" t="s">
        <v>2</v>
      </c>
      <c r="B67" s="443"/>
      <c r="C67" s="443"/>
      <c r="D67" s="449"/>
      <c r="E67" s="449"/>
      <c r="G67" s="454"/>
    </row>
    <row r="68" spans="1:13" ht="15.75" customHeight="1">
      <c r="A68" s="445"/>
      <c r="B68" s="443"/>
      <c r="C68" s="443"/>
      <c r="D68" s="449"/>
      <c r="E68" s="449"/>
      <c r="G68" s="454"/>
    </row>
    <row r="69" spans="1:13" ht="15.75" customHeight="1">
      <c r="A69" s="438" t="s">
        <v>358</v>
      </c>
      <c r="B69" s="443">
        <v>1</v>
      </c>
      <c r="C69" s="443" t="s">
        <v>1</v>
      </c>
      <c r="D69" s="449">
        <v>4500</v>
      </c>
      <c r="E69" s="449">
        <f>D69*B69</f>
        <v>4500</v>
      </c>
      <c r="G69" s="454"/>
    </row>
    <row r="70" spans="1:13" ht="15.75" customHeight="1">
      <c r="B70" s="443"/>
      <c r="C70" s="443"/>
      <c r="D70" s="449"/>
      <c r="E70" s="449"/>
      <c r="G70" s="454"/>
    </row>
    <row r="71" spans="1:13" ht="15.75" customHeight="1">
      <c r="A71" s="438" t="s">
        <v>28</v>
      </c>
      <c r="B71" s="443">
        <v>10</v>
      </c>
      <c r="C71" s="443" t="s">
        <v>14</v>
      </c>
      <c r="D71" s="449">
        <f>K71</f>
        <v>448.42699999999996</v>
      </c>
      <c r="E71" s="449">
        <f>D71*B71</f>
        <v>4484.2699999999995</v>
      </c>
      <c r="G71" s="454">
        <v>470</v>
      </c>
      <c r="H71" s="439">
        <v>179</v>
      </c>
      <c r="I71" s="440">
        <f>(G71*$I$5)+G71</f>
        <v>477.05</v>
      </c>
      <c r="J71" s="440">
        <f t="shared" ref="J71" si="12">I71*$J$5</f>
        <v>448.42699999999996</v>
      </c>
      <c r="K71" s="440">
        <f>J71</f>
        <v>448.42699999999996</v>
      </c>
      <c r="M71" s="438" t="s">
        <v>451</v>
      </c>
    </row>
    <row r="72" spans="1:13" ht="15.75" customHeight="1">
      <c r="A72" s="438" t="s">
        <v>29</v>
      </c>
      <c r="B72" s="443"/>
      <c r="C72" s="443"/>
      <c r="D72" s="449"/>
      <c r="E72" s="449"/>
      <c r="G72" s="454"/>
    </row>
    <row r="73" spans="1:13" ht="15.75" customHeight="1">
      <c r="B73" s="443"/>
      <c r="C73" s="443"/>
      <c r="D73" s="449"/>
      <c r="E73" s="449"/>
      <c r="G73" s="454"/>
    </row>
    <row r="74" spans="1:13" ht="16.5" customHeight="1" thickBot="1">
      <c r="B74" s="443"/>
      <c r="C74" s="458" t="s">
        <v>2</v>
      </c>
      <c r="D74" s="449"/>
      <c r="E74" s="449"/>
      <c r="G74" s="454"/>
    </row>
    <row r="75" spans="1:13" ht="15.75" customHeight="1" thickTop="1" thickBot="1">
      <c r="B75" s="443"/>
      <c r="C75" s="458" t="s">
        <v>24</v>
      </c>
      <c r="D75" s="449"/>
      <c r="E75" s="459">
        <f>SUM(E69:E73)</f>
        <v>8984.27</v>
      </c>
      <c r="G75" s="454"/>
    </row>
    <row r="76" spans="1:13" ht="15.75" customHeight="1" thickTop="1">
      <c r="B76" s="443"/>
      <c r="C76" s="443"/>
      <c r="D76" s="449"/>
      <c r="E76" s="449"/>
      <c r="G76" s="454"/>
    </row>
    <row r="77" spans="1:13" ht="15.75" customHeight="1">
      <c r="A77" s="465" t="s">
        <v>37</v>
      </c>
      <c r="B77" s="443"/>
      <c r="C77" s="458"/>
      <c r="D77" s="449"/>
      <c r="E77" s="467"/>
      <c r="G77" s="458"/>
    </row>
    <row r="78" spans="1:13" ht="17.25" customHeight="1">
      <c r="A78" s="465"/>
      <c r="B78" s="468"/>
      <c r="C78" s="468"/>
      <c r="D78" s="467"/>
      <c r="E78" s="467"/>
      <c r="G78" s="454"/>
    </row>
    <row r="79" spans="1:13" ht="15.75" customHeight="1">
      <c r="A79" s="438" t="s">
        <v>38</v>
      </c>
      <c r="B79" s="443">
        <f>254+92</f>
        <v>346</v>
      </c>
      <c r="C79" s="443" t="s">
        <v>496</v>
      </c>
      <c r="D79" s="449">
        <f>K79</f>
        <v>171.73799999999997</v>
      </c>
      <c r="E79" s="449">
        <f>D79*B79</f>
        <v>59421.347999999991</v>
      </c>
      <c r="G79" s="454">
        <v>180</v>
      </c>
      <c r="H79" s="439">
        <v>180</v>
      </c>
      <c r="I79" s="440">
        <f>(G79*$I$5)+G79</f>
        <v>182.7</v>
      </c>
      <c r="J79" s="440">
        <f t="shared" ref="J79" si="13">I79*$J$5</f>
        <v>171.73799999999997</v>
      </c>
      <c r="K79" s="440">
        <f>J79</f>
        <v>171.73799999999997</v>
      </c>
      <c r="M79" s="438" t="s">
        <v>452</v>
      </c>
    </row>
    <row r="80" spans="1:13" ht="15.75" customHeight="1">
      <c r="A80" s="438" t="s">
        <v>172</v>
      </c>
      <c r="B80" s="443"/>
      <c r="C80" s="443"/>
      <c r="D80" s="449"/>
      <c r="E80" s="449"/>
      <c r="G80" s="454"/>
    </row>
    <row r="81" spans="1:13" ht="15.75" customHeight="1">
      <c r="B81" s="443"/>
      <c r="C81" s="443"/>
      <c r="D81" s="449"/>
      <c r="E81" s="449"/>
      <c r="G81" s="454"/>
    </row>
    <row r="82" spans="1:13" ht="15.75" customHeight="1">
      <c r="A82" s="438" t="s">
        <v>246</v>
      </c>
      <c r="B82" s="443"/>
      <c r="C82" s="443" t="s">
        <v>18</v>
      </c>
      <c r="D82" s="449">
        <f>K82</f>
        <v>0</v>
      </c>
      <c r="E82" s="449">
        <f t="shared" ref="E82:E86" si="14">D82*B82</f>
        <v>0</v>
      </c>
      <c r="G82" s="454"/>
    </row>
    <row r="83" spans="1:13" ht="15.75" customHeight="1">
      <c r="B83" s="443"/>
      <c r="C83" s="443"/>
      <c r="D83" s="449"/>
      <c r="E83" s="449"/>
      <c r="G83" s="454"/>
    </row>
    <row r="84" spans="1:13" ht="15.75" customHeight="1">
      <c r="A84" s="438" t="s">
        <v>359</v>
      </c>
      <c r="B84" s="443">
        <v>92</v>
      </c>
      <c r="C84" s="443" t="s">
        <v>18</v>
      </c>
      <c r="D84" s="449">
        <f>K84</f>
        <v>80.144400000000005</v>
      </c>
      <c r="E84" s="449">
        <f t="shared" si="14"/>
        <v>7373.2848000000004</v>
      </c>
      <c r="G84" s="454">
        <v>84</v>
      </c>
      <c r="H84" s="439">
        <v>179</v>
      </c>
      <c r="I84" s="440">
        <f>(G84*$I$5)+G84</f>
        <v>85.26</v>
      </c>
      <c r="J84" s="440">
        <f t="shared" ref="J84" si="15">I84*$J$5</f>
        <v>80.144400000000005</v>
      </c>
      <c r="K84" s="440">
        <f>J84</f>
        <v>80.144400000000005</v>
      </c>
      <c r="M84" s="438" t="s">
        <v>453</v>
      </c>
    </row>
    <row r="85" spans="1:13" ht="15.75" customHeight="1">
      <c r="B85" s="443"/>
      <c r="C85" s="443"/>
      <c r="D85" s="449"/>
      <c r="E85" s="449"/>
      <c r="G85" s="454"/>
    </row>
    <row r="86" spans="1:13" ht="15.75" customHeight="1">
      <c r="A86" s="438" t="s">
        <v>251</v>
      </c>
      <c r="B86" s="443">
        <v>2</v>
      </c>
      <c r="C86" s="443" t="s">
        <v>1</v>
      </c>
      <c r="D86" s="449">
        <f>K86</f>
        <v>0</v>
      </c>
      <c r="E86" s="449">
        <f t="shared" si="14"/>
        <v>0</v>
      </c>
      <c r="G86" s="454"/>
    </row>
    <row r="87" spans="1:13" ht="15.75" customHeight="1">
      <c r="B87" s="443"/>
      <c r="C87" s="443"/>
      <c r="D87" s="449"/>
      <c r="E87" s="449"/>
      <c r="G87" s="454"/>
    </row>
    <row r="88" spans="1:13" ht="15.75" customHeight="1">
      <c r="A88" s="438" t="s">
        <v>375</v>
      </c>
      <c r="B88" s="443">
        <v>1</v>
      </c>
      <c r="C88" s="443" t="s">
        <v>364</v>
      </c>
      <c r="D88" s="449">
        <f>K88</f>
        <v>0</v>
      </c>
      <c r="E88" s="449">
        <f>D88*B88</f>
        <v>0</v>
      </c>
      <c r="G88" s="454"/>
    </row>
    <row r="89" spans="1:13" ht="15.75" customHeight="1">
      <c r="B89" s="443"/>
      <c r="C89" s="443"/>
      <c r="D89" s="449"/>
      <c r="E89" s="449"/>
      <c r="G89" s="454"/>
    </row>
    <row r="90" spans="1:13" ht="15.75" customHeight="1">
      <c r="A90" s="438" t="s">
        <v>414</v>
      </c>
      <c r="B90" s="443">
        <v>254</v>
      </c>
      <c r="C90" s="443" t="s">
        <v>18</v>
      </c>
      <c r="D90" s="449">
        <f>K90</f>
        <v>69.420316</v>
      </c>
      <c r="E90" s="449">
        <f>D90*B90</f>
        <v>17632.760264</v>
      </c>
      <c r="G90" s="454">
        <v>72.760000000000005</v>
      </c>
      <c r="H90" s="439">
        <v>306</v>
      </c>
      <c r="I90" s="440">
        <f>(G90*$I$5)+G90</f>
        <v>73.851399999999998</v>
      </c>
      <c r="J90" s="440">
        <f t="shared" ref="J90" si="16">I90*$J$5</f>
        <v>69.420316</v>
      </c>
      <c r="K90" s="440">
        <f>J90</f>
        <v>69.420316</v>
      </c>
      <c r="M90" s="438" t="s">
        <v>454</v>
      </c>
    </row>
    <row r="91" spans="1:13" ht="15.75" customHeight="1">
      <c r="B91" s="443"/>
      <c r="C91" s="443"/>
      <c r="D91" s="449"/>
      <c r="E91" s="449"/>
      <c r="G91" s="454"/>
    </row>
    <row r="92" spans="1:13" ht="16.5" customHeight="1" thickBot="1">
      <c r="B92" s="443"/>
      <c r="C92" s="458" t="s">
        <v>37</v>
      </c>
      <c r="D92" s="449"/>
      <c r="E92" s="449"/>
      <c r="G92" s="454"/>
    </row>
    <row r="93" spans="1:13" ht="15.75" customHeight="1" thickTop="1" thickBot="1">
      <c r="B93" s="443"/>
      <c r="C93" s="458" t="s">
        <v>24</v>
      </c>
      <c r="D93" s="449"/>
      <c r="E93" s="459">
        <f>SUM(E79:E91)</f>
        <v>84427.393063999989</v>
      </c>
      <c r="G93" s="454"/>
    </row>
    <row r="94" spans="1:13" ht="15.75" customHeight="1" thickTop="1">
      <c r="B94" s="443"/>
      <c r="C94" s="443"/>
      <c r="D94" s="449"/>
      <c r="E94" s="449"/>
      <c r="G94" s="454"/>
    </row>
    <row r="95" spans="1:13" ht="15.75" customHeight="1">
      <c r="A95" s="465" t="s">
        <v>3</v>
      </c>
      <c r="B95" s="443"/>
      <c r="C95" s="443"/>
      <c r="D95" s="449"/>
      <c r="E95" s="449"/>
      <c r="G95" s="454"/>
    </row>
    <row r="96" spans="1:13" ht="17.25" customHeight="1">
      <c r="B96" s="443"/>
      <c r="C96" s="443"/>
      <c r="D96" s="449"/>
      <c r="E96" s="449"/>
      <c r="G96" s="454"/>
    </row>
    <row r="97" spans="1:13" ht="15.75" customHeight="1">
      <c r="A97" s="438" t="s">
        <v>455</v>
      </c>
      <c r="B97" s="453">
        <v>42</v>
      </c>
      <c r="C97" s="443" t="s">
        <v>496</v>
      </c>
      <c r="D97" s="449">
        <f>K97</f>
        <v>515.21399999999994</v>
      </c>
      <c r="E97" s="449">
        <f>D97*B97</f>
        <v>21638.987999999998</v>
      </c>
      <c r="G97" s="454">
        <v>540</v>
      </c>
      <c r="H97" s="439">
        <v>184</v>
      </c>
      <c r="I97" s="440">
        <f>(G97*$I$5)+G97</f>
        <v>548.1</v>
      </c>
      <c r="J97" s="440">
        <f t="shared" ref="J97" si="17">I97*$J$5</f>
        <v>515.21399999999994</v>
      </c>
      <c r="K97" s="440">
        <f>J97</f>
        <v>515.21399999999994</v>
      </c>
    </row>
    <row r="98" spans="1:13" ht="15.75" customHeight="1">
      <c r="A98" s="438" t="s">
        <v>41</v>
      </c>
      <c r="B98" s="443"/>
      <c r="C98" s="443"/>
      <c r="D98" s="449"/>
      <c r="E98" s="449"/>
      <c r="G98" s="454"/>
    </row>
    <row r="99" spans="1:13" ht="15.75" customHeight="1">
      <c r="B99" s="443"/>
      <c r="C99" s="443"/>
      <c r="D99" s="449"/>
      <c r="E99" s="449"/>
      <c r="G99" s="454"/>
    </row>
    <row r="100" spans="1:13" ht="15.75" customHeight="1">
      <c r="A100" s="462" t="s">
        <v>360</v>
      </c>
      <c r="B100" s="457">
        <v>42</v>
      </c>
      <c r="C100" s="457" t="s">
        <v>14</v>
      </c>
      <c r="D100" s="449">
        <v>125</v>
      </c>
      <c r="E100" s="461">
        <f>D100*B100</f>
        <v>5250</v>
      </c>
      <c r="G100" s="454"/>
      <c r="M100" s="438" t="s">
        <v>495</v>
      </c>
    </row>
    <row r="101" spans="1:13" ht="15.75" customHeight="1">
      <c r="B101" s="443"/>
      <c r="C101" s="443"/>
      <c r="D101" s="449"/>
      <c r="E101" s="449"/>
      <c r="G101" s="454"/>
    </row>
    <row r="102" spans="1:13" ht="15.75" customHeight="1">
      <c r="A102" s="438" t="s">
        <v>343</v>
      </c>
      <c r="B102" s="443">
        <v>2</v>
      </c>
      <c r="C102" s="443" t="s">
        <v>27</v>
      </c>
      <c r="D102" s="449">
        <f>K102</f>
        <v>2313.6924999999997</v>
      </c>
      <c r="E102" s="449">
        <f>D102*B102</f>
        <v>4627.3849999999993</v>
      </c>
      <c r="G102" s="454">
        <v>2425</v>
      </c>
      <c r="H102" s="439">
        <v>186</v>
      </c>
      <c r="I102" s="440">
        <f>(G102*$I$5)+G102</f>
        <v>2461.375</v>
      </c>
      <c r="J102" s="440">
        <f t="shared" ref="J102" si="18">I102*$J$5</f>
        <v>2313.6924999999997</v>
      </c>
      <c r="K102" s="440">
        <f>J102</f>
        <v>2313.6924999999997</v>
      </c>
      <c r="M102" s="438" t="s">
        <v>456</v>
      </c>
    </row>
    <row r="103" spans="1:13" ht="15.75" customHeight="1">
      <c r="A103" s="438" t="s">
        <v>42</v>
      </c>
      <c r="B103" s="443"/>
      <c r="C103" s="443"/>
      <c r="D103" s="449"/>
      <c r="E103" s="449"/>
      <c r="G103" s="454"/>
    </row>
    <row r="104" spans="1:13" ht="15.75" customHeight="1">
      <c r="B104" s="443"/>
      <c r="C104" s="443"/>
      <c r="D104" s="449"/>
      <c r="E104" s="449"/>
      <c r="G104" s="454"/>
    </row>
    <row r="105" spans="1:13" ht="15.75" customHeight="1">
      <c r="B105" s="443"/>
      <c r="C105" s="443"/>
      <c r="D105" s="449"/>
      <c r="E105" s="449"/>
      <c r="G105" s="454"/>
    </row>
    <row r="106" spans="1:13" ht="15.75" customHeight="1">
      <c r="A106" s="438" t="s">
        <v>361</v>
      </c>
      <c r="B106" s="443">
        <v>7</v>
      </c>
      <c r="C106" s="443" t="s">
        <v>27</v>
      </c>
      <c r="D106" s="449">
        <f>K106</f>
        <v>3720.99</v>
      </c>
      <c r="E106" s="449">
        <f>D106*B106</f>
        <v>26046.93</v>
      </c>
      <c r="G106" s="454">
        <v>3900</v>
      </c>
      <c r="H106" s="439">
        <v>186</v>
      </c>
      <c r="I106" s="440">
        <f>(G106*$I$5)+G106</f>
        <v>3958.5</v>
      </c>
      <c r="J106" s="440">
        <f t="shared" ref="J106" si="19">I106*$J$5</f>
        <v>3720.99</v>
      </c>
      <c r="K106" s="440">
        <f>J106</f>
        <v>3720.99</v>
      </c>
      <c r="M106" s="438" t="s">
        <v>457</v>
      </c>
    </row>
    <row r="107" spans="1:13" ht="15.75" customHeight="1">
      <c r="A107" s="438" t="s">
        <v>44</v>
      </c>
      <c r="B107" s="443"/>
      <c r="C107" s="443"/>
      <c r="D107" s="449"/>
      <c r="E107" s="449"/>
      <c r="G107" s="454"/>
    </row>
    <row r="108" spans="1:13" ht="15.75" customHeight="1">
      <c r="B108" s="443"/>
      <c r="C108" s="443"/>
      <c r="D108" s="449"/>
      <c r="E108" s="449"/>
      <c r="G108" s="454"/>
    </row>
    <row r="109" spans="1:13" ht="16.5" customHeight="1" thickBot="1">
      <c r="B109" s="443"/>
      <c r="C109" s="458" t="s">
        <v>3</v>
      </c>
      <c r="D109" s="449"/>
      <c r="E109" s="449"/>
      <c r="G109" s="454"/>
    </row>
    <row r="110" spans="1:13" ht="15.75" customHeight="1" thickTop="1" thickBot="1">
      <c r="B110" s="443"/>
      <c r="C110" s="458" t="s">
        <v>24</v>
      </c>
      <c r="D110" s="449"/>
      <c r="E110" s="459">
        <f>SUM(E97:E108)</f>
        <v>57563.303</v>
      </c>
      <c r="G110" s="454"/>
    </row>
    <row r="111" spans="1:13" ht="15.75" customHeight="1" thickTop="1">
      <c r="B111" s="443"/>
      <c r="C111" s="458"/>
      <c r="D111" s="449"/>
      <c r="E111" s="467"/>
      <c r="G111" s="454"/>
    </row>
    <row r="112" spans="1:13" ht="15.75" customHeight="1">
      <c r="A112" s="465" t="s">
        <v>45</v>
      </c>
      <c r="B112" s="443"/>
      <c r="C112" s="443"/>
      <c r="D112" s="449"/>
      <c r="E112" s="449"/>
      <c r="G112" s="458"/>
    </row>
    <row r="113" spans="1:13" ht="17.25" customHeight="1">
      <c r="B113" s="443"/>
      <c r="C113" s="443"/>
      <c r="D113" s="449"/>
      <c r="E113" s="449"/>
      <c r="G113" s="458"/>
    </row>
    <row r="114" spans="1:13" ht="15.75" customHeight="1">
      <c r="A114" s="438" t="s">
        <v>46</v>
      </c>
      <c r="C114" s="443" t="s">
        <v>496</v>
      </c>
      <c r="D114" s="449">
        <f>K114</f>
        <v>0</v>
      </c>
      <c r="E114" s="449"/>
      <c r="G114" s="454"/>
    </row>
    <row r="115" spans="1:13" ht="15.75" customHeight="1">
      <c r="B115" s="443"/>
      <c r="C115" s="443"/>
      <c r="D115" s="449"/>
      <c r="E115" s="449"/>
      <c r="G115" s="454"/>
    </row>
    <row r="116" spans="1:13" ht="15.75" customHeight="1">
      <c r="A116" s="438" t="s">
        <v>47</v>
      </c>
      <c r="B116" s="453">
        <f>93*3</f>
        <v>279</v>
      </c>
      <c r="C116" s="443" t="s">
        <v>18</v>
      </c>
      <c r="D116" s="449">
        <f>K116</f>
        <v>64.878799999999998</v>
      </c>
      <c r="E116" s="449">
        <f>D116*B116</f>
        <v>18101.1852</v>
      </c>
      <c r="G116" s="454">
        <v>68</v>
      </c>
      <c r="H116" s="439">
        <v>187</v>
      </c>
      <c r="I116" s="440">
        <f>(G116*$I$5)+G116</f>
        <v>69.02</v>
      </c>
      <c r="J116" s="440">
        <f t="shared" ref="J116" si="20">I116*$J$5</f>
        <v>64.878799999999998</v>
      </c>
      <c r="K116" s="440">
        <f>J116</f>
        <v>64.878799999999998</v>
      </c>
    </row>
    <row r="117" spans="1:13" ht="15.75" customHeight="1">
      <c r="B117" s="443"/>
      <c r="C117" s="443"/>
      <c r="D117" s="449"/>
      <c r="E117" s="449"/>
      <c r="G117" s="454"/>
    </row>
    <row r="118" spans="1:13" ht="15.75" customHeight="1">
      <c r="A118" s="438" t="s">
        <v>48</v>
      </c>
      <c r="B118" s="443"/>
      <c r="C118" s="443" t="s">
        <v>18</v>
      </c>
      <c r="D118" s="449">
        <f>K118</f>
        <v>0</v>
      </c>
      <c r="E118" s="449">
        <f>B118*D118</f>
        <v>0</v>
      </c>
      <c r="G118" s="454"/>
    </row>
    <row r="119" spans="1:13" ht="15.75" customHeight="1">
      <c r="B119" s="443"/>
      <c r="C119" s="443"/>
      <c r="D119" s="461"/>
      <c r="E119" s="449"/>
      <c r="G119" s="454"/>
    </row>
    <row r="120" spans="1:13" ht="16.5" customHeight="1" thickBot="1">
      <c r="B120" s="443"/>
      <c r="C120" s="458" t="s">
        <v>49</v>
      </c>
      <c r="D120" s="449"/>
      <c r="E120" s="449"/>
      <c r="G120" s="454"/>
    </row>
    <row r="121" spans="1:13" ht="15.75" customHeight="1" thickTop="1" thickBot="1">
      <c r="B121" s="443"/>
      <c r="C121" s="458" t="s">
        <v>24</v>
      </c>
      <c r="D121" s="449"/>
      <c r="E121" s="459">
        <f>SUM(E114:E120)</f>
        <v>18101.1852</v>
      </c>
      <c r="G121" s="454"/>
    </row>
    <row r="122" spans="1:13" ht="15.75" customHeight="1" thickTop="1">
      <c r="B122" s="443"/>
      <c r="C122" s="443"/>
      <c r="D122" s="449"/>
      <c r="E122" s="449"/>
      <c r="G122" s="454"/>
    </row>
    <row r="123" spans="1:13" ht="15.75" customHeight="1">
      <c r="A123" s="465" t="s">
        <v>50</v>
      </c>
      <c r="B123" s="443"/>
      <c r="C123" s="443"/>
      <c r="D123" s="449"/>
      <c r="E123" s="449"/>
      <c r="G123" s="454"/>
    </row>
    <row r="124" spans="1:13" ht="15.75" customHeight="1">
      <c r="B124" s="443"/>
      <c r="C124" s="443"/>
      <c r="D124" s="449"/>
      <c r="E124" s="449"/>
      <c r="G124" s="454"/>
    </row>
    <row r="125" spans="1:13" ht="15.75" customHeight="1">
      <c r="A125" s="438" t="s">
        <v>51</v>
      </c>
      <c r="B125" s="443">
        <v>16</v>
      </c>
      <c r="C125" s="443" t="s">
        <v>27</v>
      </c>
      <c r="D125" s="449">
        <f>K125</f>
        <v>562.91899999999998</v>
      </c>
      <c r="E125" s="449">
        <f>D125*B125</f>
        <v>9006.7039999999997</v>
      </c>
      <c r="G125" s="454">
        <v>590</v>
      </c>
      <c r="H125" s="439">
        <v>190</v>
      </c>
      <c r="I125" s="440">
        <f>(G125*$I$5)+G125</f>
        <v>598.85</v>
      </c>
      <c r="J125" s="440">
        <f t="shared" ref="J125" si="21">I125*$J$5</f>
        <v>562.91899999999998</v>
      </c>
      <c r="K125" s="440">
        <f>J125</f>
        <v>562.91899999999998</v>
      </c>
      <c r="M125" s="438" t="s">
        <v>458</v>
      </c>
    </row>
    <row r="126" spans="1:13" ht="15.75" customHeight="1">
      <c r="A126" s="438" t="s">
        <v>52</v>
      </c>
      <c r="B126" s="443"/>
      <c r="C126" s="443"/>
      <c r="D126" s="449"/>
      <c r="E126" s="449"/>
      <c r="G126" s="454"/>
    </row>
    <row r="127" spans="1:13" ht="15.75" customHeight="1">
      <c r="B127" s="443"/>
      <c r="C127" s="443"/>
      <c r="D127" s="449"/>
      <c r="E127" s="449"/>
      <c r="G127" s="454"/>
    </row>
    <row r="128" spans="1:13" ht="15.75" customHeight="1">
      <c r="A128" s="438" t="s">
        <v>255</v>
      </c>
      <c r="B128" s="443">
        <v>1</v>
      </c>
      <c r="C128" s="443" t="s">
        <v>27</v>
      </c>
      <c r="D128" s="449">
        <f>K128</f>
        <v>1288.0349999999999</v>
      </c>
      <c r="E128" s="449">
        <f>B128*D128</f>
        <v>1288.0349999999999</v>
      </c>
      <c r="G128" s="454">
        <v>1350</v>
      </c>
      <c r="H128" s="439">
        <v>190</v>
      </c>
      <c r="I128" s="440">
        <f>(G128*$I$5)+G128</f>
        <v>1370.25</v>
      </c>
      <c r="J128" s="440">
        <f t="shared" ref="J128" si="22">I128*$J$5</f>
        <v>1288.0349999999999</v>
      </c>
      <c r="K128" s="440">
        <f>J128</f>
        <v>1288.0349999999999</v>
      </c>
      <c r="M128" s="438" t="s">
        <v>458</v>
      </c>
    </row>
    <row r="129" spans="1:13" ht="15.75" customHeight="1">
      <c r="A129" s="438" t="s">
        <v>52</v>
      </c>
      <c r="B129" s="443"/>
      <c r="C129" s="443"/>
      <c r="D129" s="449"/>
      <c r="E129" s="449"/>
      <c r="G129" s="454"/>
    </row>
    <row r="130" spans="1:13" ht="15.75" customHeight="1">
      <c r="B130" s="443"/>
      <c r="C130" s="443"/>
      <c r="D130" s="449"/>
      <c r="E130" s="449"/>
      <c r="G130" s="454"/>
    </row>
    <row r="131" spans="1:13" ht="16.5" customHeight="1" thickBot="1">
      <c r="B131" s="443"/>
      <c r="C131" s="458" t="s">
        <v>50</v>
      </c>
      <c r="D131" s="449"/>
      <c r="E131" s="449"/>
      <c r="G131" s="454"/>
    </row>
    <row r="132" spans="1:13" ht="15.75" customHeight="1" thickTop="1" thickBot="1">
      <c r="B132" s="443"/>
      <c r="C132" s="458" t="s">
        <v>24</v>
      </c>
      <c r="D132" s="449"/>
      <c r="E132" s="459">
        <f>SUM(E124:E131)</f>
        <v>10294.739</v>
      </c>
      <c r="G132" s="454"/>
    </row>
    <row r="133" spans="1:13" ht="15.75" customHeight="1" thickTop="1">
      <c r="B133" s="443"/>
      <c r="C133" s="458"/>
      <c r="D133" s="449"/>
      <c r="E133" s="467"/>
      <c r="G133" s="454"/>
    </row>
    <row r="134" spans="1:13" ht="15.75" customHeight="1">
      <c r="A134" s="465" t="s">
        <v>53</v>
      </c>
      <c r="B134" s="443"/>
      <c r="C134" s="443"/>
      <c r="D134" s="449"/>
      <c r="E134" s="449"/>
      <c r="G134" s="454"/>
    </row>
    <row r="135" spans="1:13" ht="15.75" customHeight="1">
      <c r="B135" s="443"/>
      <c r="C135" s="443"/>
      <c r="D135" s="449"/>
      <c r="E135" s="449"/>
      <c r="G135" s="454"/>
    </row>
    <row r="136" spans="1:13" ht="15.75" customHeight="1">
      <c r="A136" s="438" t="s">
        <v>54</v>
      </c>
      <c r="C136" s="443" t="s">
        <v>496</v>
      </c>
      <c r="D136" s="449">
        <f>K136</f>
        <v>0</v>
      </c>
      <c r="E136" s="449">
        <f>D136*B136</f>
        <v>0</v>
      </c>
      <c r="G136" s="454"/>
    </row>
    <row r="137" spans="1:13" ht="17.25" customHeight="1">
      <c r="B137" s="443"/>
      <c r="C137" s="443"/>
      <c r="D137" s="449"/>
      <c r="E137" s="449"/>
      <c r="G137" s="454"/>
    </row>
    <row r="138" spans="1:13" ht="15.75" customHeight="1">
      <c r="A138" s="438" t="s">
        <v>55</v>
      </c>
      <c r="B138" s="453">
        <f>(B116*2)+B79</f>
        <v>904</v>
      </c>
      <c r="C138" s="443" t="s">
        <v>18</v>
      </c>
      <c r="D138" s="449">
        <f>K138</f>
        <v>0</v>
      </c>
      <c r="E138" s="449">
        <f>D138*B138</f>
        <v>0</v>
      </c>
      <c r="G138" s="454"/>
      <c r="H138" s="439">
        <v>191</v>
      </c>
      <c r="I138" s="440">
        <f>(G138*$I$5)+G138</f>
        <v>0</v>
      </c>
      <c r="J138" s="440">
        <f t="shared" ref="J138" si="23">I138*$J$5</f>
        <v>0</v>
      </c>
      <c r="K138" s="440">
        <f>J138</f>
        <v>0</v>
      </c>
    </row>
    <row r="139" spans="1:13" ht="15.75" customHeight="1">
      <c r="B139" s="443"/>
      <c r="C139" s="443"/>
      <c r="D139" s="449"/>
      <c r="E139" s="449"/>
      <c r="G139" s="454"/>
    </row>
    <row r="140" spans="1:13" ht="15.75" customHeight="1">
      <c r="A140" s="438" t="s">
        <v>56</v>
      </c>
      <c r="B140" s="453">
        <f>B138</f>
        <v>904</v>
      </c>
      <c r="C140" s="443" t="s">
        <v>496</v>
      </c>
      <c r="D140" s="449">
        <f>K140</f>
        <v>4.67509</v>
      </c>
      <c r="E140" s="449">
        <f>D140*B140</f>
        <v>4226.2813599999999</v>
      </c>
      <c r="G140" s="454">
        <v>4.9000000000000004</v>
      </c>
      <c r="H140" s="439">
        <v>191</v>
      </c>
      <c r="I140" s="440">
        <f>(G140*$I$5)+G140</f>
        <v>4.9735000000000005</v>
      </c>
      <c r="J140" s="440">
        <f t="shared" ref="J140" si="24">I140*$J$5</f>
        <v>4.67509</v>
      </c>
      <c r="K140" s="440">
        <f>J140</f>
        <v>4.67509</v>
      </c>
      <c r="M140" s="438" t="s">
        <v>459</v>
      </c>
    </row>
    <row r="141" spans="1:13" ht="17.25" customHeight="1">
      <c r="B141" s="443"/>
      <c r="C141" s="443"/>
      <c r="D141" s="449"/>
      <c r="E141" s="449"/>
      <c r="G141" s="454"/>
    </row>
    <row r="142" spans="1:13" ht="15.75" customHeight="1">
      <c r="A142" s="438" t="s">
        <v>57</v>
      </c>
      <c r="B142" s="456">
        <f>93*2+113</f>
        <v>299</v>
      </c>
      <c r="C142" s="443" t="s">
        <v>14</v>
      </c>
      <c r="D142" s="449">
        <f>K142</f>
        <v>6.821815</v>
      </c>
      <c r="E142" s="449">
        <f>D142*B142</f>
        <v>2039.722685</v>
      </c>
      <c r="G142" s="454">
        <v>7.15</v>
      </c>
      <c r="H142" s="439">
        <v>430</v>
      </c>
      <c r="I142" s="440">
        <f>(G142*$I$5)+G142</f>
        <v>7.25725</v>
      </c>
      <c r="J142" s="440">
        <f t="shared" ref="J142" si="25">I142*$J$5</f>
        <v>6.821815</v>
      </c>
      <c r="K142" s="440">
        <f>J142</f>
        <v>6.821815</v>
      </c>
      <c r="M142" s="438" t="s">
        <v>463</v>
      </c>
    </row>
    <row r="143" spans="1:13" ht="15.75" customHeight="1">
      <c r="B143" s="443"/>
      <c r="C143" s="443"/>
      <c r="D143" s="449"/>
      <c r="E143" s="449"/>
      <c r="G143" s="454"/>
    </row>
    <row r="144" spans="1:13" ht="15.75" customHeight="1">
      <c r="A144" s="438" t="s">
        <v>58</v>
      </c>
      <c r="B144" s="453">
        <v>70</v>
      </c>
      <c r="C144" s="443" t="s">
        <v>496</v>
      </c>
      <c r="D144" s="449">
        <f>K144</f>
        <v>56.291899999999998</v>
      </c>
      <c r="E144" s="449">
        <f>D144*B144</f>
        <v>3940.433</v>
      </c>
      <c r="G144" s="454">
        <v>59</v>
      </c>
      <c r="H144" s="439">
        <v>191</v>
      </c>
      <c r="I144" s="440">
        <f>(G144*$I$5)+G144</f>
        <v>59.884999999999998</v>
      </c>
      <c r="J144" s="440">
        <f t="shared" ref="J144" si="26">I144*$J$5</f>
        <v>56.291899999999998</v>
      </c>
      <c r="K144" s="440">
        <f>J144</f>
        <v>56.291899999999998</v>
      </c>
      <c r="M144" s="438" t="s">
        <v>460</v>
      </c>
    </row>
    <row r="145" spans="1:13" ht="17.25" customHeight="1">
      <c r="A145" s="438" t="s">
        <v>59</v>
      </c>
      <c r="B145" s="443"/>
      <c r="C145" s="443"/>
      <c r="D145" s="449"/>
      <c r="E145" s="449"/>
      <c r="G145" s="454"/>
    </row>
    <row r="146" spans="1:13" ht="15.75" customHeight="1" thickBot="1">
      <c r="B146" s="443"/>
      <c r="C146" s="458" t="s">
        <v>5</v>
      </c>
      <c r="D146" s="449"/>
      <c r="E146" s="449"/>
      <c r="G146" s="454"/>
    </row>
    <row r="147" spans="1:13" ht="15.75" customHeight="1" thickTop="1" thickBot="1">
      <c r="B147" s="443"/>
      <c r="C147" s="458" t="s">
        <v>24</v>
      </c>
      <c r="D147" s="449"/>
      <c r="E147" s="459">
        <f>SUM(E136:E145)</f>
        <v>10206.437044999999</v>
      </c>
      <c r="G147" s="454"/>
    </row>
    <row r="148" spans="1:13" ht="16.5" customHeight="1" thickTop="1">
      <c r="B148" s="443"/>
      <c r="C148" s="458"/>
      <c r="D148" s="449"/>
      <c r="E148" s="467"/>
      <c r="G148" s="454"/>
    </row>
    <row r="149" spans="1:13" ht="15.75" customHeight="1">
      <c r="A149" s="465" t="s">
        <v>60</v>
      </c>
      <c r="B149" s="443"/>
      <c r="C149" s="443"/>
      <c r="D149" s="449"/>
      <c r="E149" s="449"/>
      <c r="G149" s="454"/>
    </row>
    <row r="150" spans="1:13" ht="15.75" customHeight="1">
      <c r="B150" s="443"/>
      <c r="C150" s="443"/>
      <c r="D150" s="449"/>
      <c r="E150" s="449"/>
      <c r="G150" s="454"/>
    </row>
    <row r="151" spans="1:13" ht="15.75" customHeight="1">
      <c r="A151" s="438" t="s">
        <v>415</v>
      </c>
      <c r="B151" s="453">
        <f>B21+30</f>
        <v>198</v>
      </c>
      <c r="C151" s="443" t="s">
        <v>496</v>
      </c>
      <c r="D151" s="449">
        <f>K151</f>
        <v>54.383699999999997</v>
      </c>
      <c r="E151" s="449">
        <f>D151*B151</f>
        <v>10767.972599999999</v>
      </c>
      <c r="G151" s="454">
        <v>57</v>
      </c>
      <c r="H151" s="439">
        <v>193</v>
      </c>
      <c r="I151" s="440">
        <f>(G151*$I$5)+G151</f>
        <v>57.854999999999997</v>
      </c>
      <c r="J151" s="440">
        <f t="shared" ref="J151" si="27">I151*$J$5</f>
        <v>54.383699999999997</v>
      </c>
      <c r="K151" s="440">
        <f>J151</f>
        <v>54.383699999999997</v>
      </c>
      <c r="M151" s="438" t="s">
        <v>462</v>
      </c>
    </row>
    <row r="152" spans="1:13" ht="17.25" customHeight="1">
      <c r="B152" s="443"/>
      <c r="C152" s="443"/>
      <c r="D152" s="449"/>
      <c r="E152" s="449"/>
      <c r="G152" s="454"/>
    </row>
    <row r="153" spans="1:13" ht="15.75" customHeight="1">
      <c r="B153" s="443"/>
      <c r="C153" s="443"/>
      <c r="D153" s="449"/>
      <c r="E153" s="449"/>
      <c r="G153" s="454"/>
    </row>
    <row r="154" spans="1:13" ht="15.75" customHeight="1">
      <c r="A154" s="438" t="s">
        <v>365</v>
      </c>
      <c r="B154" s="443">
        <f>B151*20%</f>
        <v>39.6</v>
      </c>
      <c r="C154" s="443" t="s">
        <v>496</v>
      </c>
      <c r="D154" s="449">
        <f>K154</f>
        <v>58.200099999999999</v>
      </c>
      <c r="E154" s="449">
        <f>D154*B154</f>
        <v>2304.7239600000003</v>
      </c>
      <c r="G154" s="454">
        <v>61</v>
      </c>
      <c r="H154" s="439">
        <v>193</v>
      </c>
      <c r="I154" s="440">
        <f>(G154*$I$5)+G154</f>
        <v>61.914999999999999</v>
      </c>
      <c r="J154" s="440">
        <f t="shared" ref="J154" si="28">I154*$J$5</f>
        <v>58.200099999999999</v>
      </c>
      <c r="K154" s="440">
        <f>J154</f>
        <v>58.200099999999999</v>
      </c>
      <c r="M154" s="438" t="s">
        <v>461</v>
      </c>
    </row>
    <row r="155" spans="1:13" ht="17.25" customHeight="1">
      <c r="B155" s="443"/>
      <c r="C155" s="443"/>
      <c r="D155" s="449"/>
      <c r="E155" s="449"/>
      <c r="G155" s="454"/>
    </row>
    <row r="156" spans="1:13" ht="15.75" customHeight="1" thickBot="1">
      <c r="B156" s="443"/>
      <c r="C156" s="458" t="s">
        <v>64</v>
      </c>
      <c r="D156" s="449"/>
      <c r="E156" s="449"/>
      <c r="G156" s="458"/>
    </row>
    <row r="157" spans="1:13" ht="15.75" customHeight="1" thickTop="1" thickBot="1">
      <c r="B157" s="443"/>
      <c r="C157" s="458" t="s">
        <v>24</v>
      </c>
      <c r="D157" s="449"/>
      <c r="E157" s="459">
        <f>SUM(E151:E154)</f>
        <v>13072.69656</v>
      </c>
      <c r="G157" s="454"/>
    </row>
    <row r="158" spans="1:13" ht="16.5" customHeight="1" thickTop="1">
      <c r="B158" s="443"/>
      <c r="C158" s="458"/>
      <c r="D158" s="449"/>
      <c r="E158" s="464"/>
      <c r="G158" s="454"/>
    </row>
    <row r="159" spans="1:13" ht="16.5" customHeight="1">
      <c r="B159" s="443"/>
      <c r="C159" s="458"/>
      <c r="D159" s="449"/>
      <c r="E159" s="464"/>
      <c r="G159" s="454"/>
    </row>
    <row r="160" spans="1:13" ht="16.5" customHeight="1">
      <c r="A160" s="465" t="s">
        <v>65</v>
      </c>
      <c r="B160" s="443"/>
      <c r="C160" s="443"/>
      <c r="D160" s="449"/>
      <c r="E160" s="449"/>
      <c r="G160" s="454"/>
    </row>
    <row r="161" spans="1:13" ht="15.75" customHeight="1">
      <c r="B161" s="443"/>
      <c r="C161" s="443"/>
      <c r="D161" s="449"/>
      <c r="E161" s="449"/>
      <c r="G161" s="454"/>
    </row>
    <row r="162" spans="1:13" ht="15.75" customHeight="1">
      <c r="A162" s="438" t="s">
        <v>413</v>
      </c>
      <c r="B162" s="453">
        <f>Dwellings!K8</f>
        <v>324</v>
      </c>
      <c r="C162" s="443" t="s">
        <v>496</v>
      </c>
      <c r="D162" s="449">
        <f>K162</f>
        <v>25.7607</v>
      </c>
      <c r="E162" s="449">
        <f>D162*B162</f>
        <v>8346.4668000000001</v>
      </c>
      <c r="G162" s="454">
        <v>27</v>
      </c>
      <c r="H162" s="439">
        <v>194</v>
      </c>
      <c r="I162" s="440">
        <f>(G162*$I$5)+G162</f>
        <v>27.405000000000001</v>
      </c>
      <c r="J162" s="440">
        <f t="shared" ref="J162" si="29">I162*$J$5</f>
        <v>25.7607</v>
      </c>
      <c r="K162" s="440">
        <f>J162</f>
        <v>25.7607</v>
      </c>
      <c r="M162" s="438" t="s">
        <v>464</v>
      </c>
    </row>
    <row r="163" spans="1:13" ht="17.25" customHeight="1">
      <c r="A163" s="438" t="s">
        <v>174</v>
      </c>
      <c r="B163" s="443"/>
      <c r="C163" s="443"/>
      <c r="D163" s="449"/>
      <c r="E163" s="449"/>
      <c r="G163" s="454"/>
    </row>
    <row r="164" spans="1:13" ht="15.75" customHeight="1">
      <c r="B164" s="443"/>
      <c r="C164" s="443"/>
      <c r="D164" s="449"/>
      <c r="E164" s="449"/>
      <c r="G164" s="454"/>
    </row>
    <row r="165" spans="1:13" ht="15.75" customHeight="1">
      <c r="A165" s="438" t="s">
        <v>66</v>
      </c>
      <c r="B165" s="453">
        <f>B162</f>
        <v>324</v>
      </c>
      <c r="C165" s="443" t="s">
        <v>496</v>
      </c>
      <c r="D165" s="449">
        <f>K165</f>
        <v>4.67509</v>
      </c>
      <c r="E165" s="449">
        <f>D165*B165</f>
        <v>1514.7291600000001</v>
      </c>
      <c r="G165" s="454">
        <f>G140</f>
        <v>4.9000000000000004</v>
      </c>
      <c r="H165" s="439">
        <v>194</v>
      </c>
      <c r="I165" s="440">
        <f>(G165*$I$5)+G165</f>
        <v>4.9735000000000005</v>
      </c>
      <c r="J165" s="440">
        <f t="shared" ref="J165" si="30">I165*$J$5</f>
        <v>4.67509</v>
      </c>
      <c r="K165" s="440">
        <f>J165</f>
        <v>4.67509</v>
      </c>
      <c r="M165" s="438" t="s">
        <v>465</v>
      </c>
    </row>
    <row r="166" spans="1:13" ht="17.25" customHeight="1">
      <c r="B166" s="453"/>
      <c r="C166" s="443"/>
      <c r="D166" s="449"/>
      <c r="E166" s="449"/>
      <c r="G166" s="454"/>
    </row>
    <row r="167" spans="1:13" ht="17.25" customHeight="1">
      <c r="A167" s="438" t="s">
        <v>256</v>
      </c>
      <c r="B167" s="453"/>
      <c r="C167" s="443" t="s">
        <v>1</v>
      </c>
      <c r="D167" s="449">
        <f>K167</f>
        <v>0</v>
      </c>
      <c r="E167" s="449">
        <f>D167*B167</f>
        <v>0</v>
      </c>
      <c r="G167" s="454"/>
    </row>
    <row r="168" spans="1:13" ht="17.25" customHeight="1">
      <c r="B168" s="453"/>
      <c r="C168" s="443"/>
      <c r="D168" s="449"/>
      <c r="E168" s="449"/>
      <c r="G168" s="454"/>
    </row>
    <row r="169" spans="1:13" ht="17.25" customHeight="1">
      <c r="B169" s="443"/>
      <c r="C169" s="443"/>
      <c r="D169" s="449"/>
      <c r="E169" s="449"/>
      <c r="G169" s="454"/>
    </row>
    <row r="170" spans="1:13" ht="15.75" customHeight="1" thickBot="1">
      <c r="B170" s="443"/>
      <c r="C170" s="458" t="s">
        <v>6</v>
      </c>
      <c r="D170" s="449"/>
      <c r="E170" s="449"/>
      <c r="G170" s="454"/>
    </row>
    <row r="171" spans="1:13" ht="15.75" customHeight="1" thickTop="1" thickBot="1">
      <c r="B171" s="443"/>
      <c r="C171" s="458" t="s">
        <v>24</v>
      </c>
      <c r="D171" s="449"/>
      <c r="E171" s="459">
        <f>SUM(E162:E170)</f>
        <v>9861.1959600000009</v>
      </c>
      <c r="G171" s="454"/>
    </row>
    <row r="172" spans="1:13" ht="16.5" customHeight="1" thickTop="1">
      <c r="B172" s="443"/>
      <c r="C172" s="458"/>
      <c r="D172" s="449"/>
      <c r="E172" s="467"/>
      <c r="G172" s="454"/>
    </row>
    <row r="173" spans="1:13" ht="15.75" customHeight="1">
      <c r="A173" s="465" t="s">
        <v>67</v>
      </c>
      <c r="B173" s="443"/>
      <c r="C173" s="443"/>
      <c r="D173" s="449"/>
      <c r="E173" s="449"/>
      <c r="G173" s="454"/>
    </row>
    <row r="174" spans="1:13" ht="15.75" customHeight="1">
      <c r="B174" s="443"/>
      <c r="C174" s="443"/>
      <c r="D174" s="449"/>
      <c r="E174" s="449"/>
      <c r="G174" s="454"/>
    </row>
    <row r="175" spans="1:13" ht="15.75" customHeight="1">
      <c r="A175" s="438" t="s">
        <v>497</v>
      </c>
      <c r="B175" s="443">
        <v>1</v>
      </c>
      <c r="C175" s="443" t="s">
        <v>69</v>
      </c>
      <c r="D175" s="449">
        <v>15000</v>
      </c>
      <c r="E175" s="449">
        <f>D175*B175</f>
        <v>15000</v>
      </c>
      <c r="G175" s="454"/>
    </row>
    <row r="176" spans="1:13" ht="15.75" customHeight="1">
      <c r="B176" s="443"/>
      <c r="C176" s="443"/>
      <c r="D176" s="449"/>
      <c r="E176" s="449"/>
      <c r="G176" s="454"/>
    </row>
    <row r="177" spans="1:13" ht="15.75" customHeight="1">
      <c r="A177" s="438" t="s">
        <v>252</v>
      </c>
      <c r="B177" s="443">
        <v>1</v>
      </c>
      <c r="C177" s="443" t="s">
        <v>69</v>
      </c>
      <c r="D177" s="449">
        <v>1000</v>
      </c>
      <c r="E177" s="449">
        <f>D177*B177</f>
        <v>1000</v>
      </c>
      <c r="G177" s="454"/>
    </row>
    <row r="178" spans="1:13" ht="15.75" customHeight="1">
      <c r="B178" s="443"/>
      <c r="C178" s="443"/>
      <c r="D178" s="449"/>
      <c r="E178" s="449"/>
      <c r="G178" s="454"/>
    </row>
    <row r="179" spans="1:13" ht="15.75" customHeight="1">
      <c r="A179" s="438" t="s">
        <v>498</v>
      </c>
      <c r="B179" s="443">
        <v>1</v>
      </c>
      <c r="C179" s="443" t="s">
        <v>69</v>
      </c>
      <c r="D179" s="449">
        <v>1500</v>
      </c>
      <c r="E179" s="449">
        <f>D179*B179</f>
        <v>1500</v>
      </c>
      <c r="G179" s="454"/>
    </row>
    <row r="180" spans="1:13" ht="15.75" customHeight="1">
      <c r="B180" s="443"/>
      <c r="C180" s="443"/>
      <c r="D180" s="449"/>
      <c r="E180" s="449"/>
      <c r="G180" s="454"/>
    </row>
    <row r="181" spans="1:13" ht="15.75" customHeight="1">
      <c r="A181" s="438" t="s">
        <v>379</v>
      </c>
      <c r="B181" s="443">
        <v>1</v>
      </c>
      <c r="C181" s="443" t="s">
        <v>72</v>
      </c>
      <c r="D181" s="449">
        <v>2500</v>
      </c>
      <c r="E181" s="449">
        <f>D181*B181</f>
        <v>2500</v>
      </c>
      <c r="G181" s="454"/>
    </row>
    <row r="182" spans="1:13" ht="15.75" customHeight="1">
      <c r="B182" s="443"/>
      <c r="C182" s="443"/>
      <c r="D182" s="449"/>
      <c r="E182" s="449"/>
      <c r="G182" s="454"/>
    </row>
    <row r="183" spans="1:13" ht="15.75" customHeight="1">
      <c r="A183" s="438" t="s">
        <v>73</v>
      </c>
      <c r="B183" s="443">
        <v>1</v>
      </c>
      <c r="C183" s="443" t="s">
        <v>72</v>
      </c>
      <c r="D183" s="449">
        <v>1000</v>
      </c>
      <c r="E183" s="449">
        <f>D183*B183</f>
        <v>1000</v>
      </c>
      <c r="G183" s="454"/>
    </row>
    <row r="184" spans="1:13" ht="15.75" customHeight="1">
      <c r="B184" s="443"/>
      <c r="C184" s="443"/>
      <c r="D184" s="449"/>
      <c r="E184" s="449"/>
      <c r="G184" s="454"/>
    </row>
    <row r="185" spans="1:13" ht="15.75" customHeight="1" thickBot="1">
      <c r="B185" s="443"/>
      <c r="C185" s="458" t="s">
        <v>67</v>
      </c>
      <c r="D185" s="449"/>
      <c r="E185" s="449"/>
      <c r="G185" s="454"/>
    </row>
    <row r="186" spans="1:13" ht="15.75" customHeight="1" thickTop="1" thickBot="1">
      <c r="B186" s="443"/>
      <c r="C186" s="458" t="s">
        <v>24</v>
      </c>
      <c r="D186" s="449"/>
      <c r="E186" s="459">
        <f>SUM(E175:E185)</f>
        <v>21000</v>
      </c>
      <c r="G186" s="454"/>
    </row>
    <row r="187" spans="1:13" ht="16.5" customHeight="1" thickTop="1">
      <c r="B187" s="443"/>
      <c r="C187" s="443"/>
      <c r="D187" s="449"/>
      <c r="E187" s="449"/>
      <c r="G187" s="454"/>
    </row>
    <row r="188" spans="1:13" ht="15.75" customHeight="1">
      <c r="A188" s="465" t="s">
        <v>74</v>
      </c>
      <c r="B188" s="443"/>
      <c r="C188" s="443"/>
      <c r="D188" s="449"/>
      <c r="E188" s="449"/>
      <c r="G188" s="454"/>
    </row>
    <row r="189" spans="1:13" ht="15.75" customHeight="1">
      <c r="B189" s="443"/>
      <c r="C189" s="443"/>
      <c r="D189" s="449"/>
      <c r="E189" s="449"/>
      <c r="G189" s="454"/>
    </row>
    <row r="190" spans="1:13" ht="15.75" customHeight="1">
      <c r="A190" s="438" t="s">
        <v>75</v>
      </c>
      <c r="B190" s="443">
        <v>3</v>
      </c>
      <c r="C190" s="443" t="s">
        <v>1</v>
      </c>
      <c r="D190" s="449">
        <v>2500</v>
      </c>
      <c r="E190" s="449">
        <f>D190*B190</f>
        <v>7500</v>
      </c>
      <c r="G190" s="454"/>
    </row>
    <row r="191" spans="1:13" ht="15.75" customHeight="1">
      <c r="B191" s="443"/>
      <c r="C191" s="443"/>
      <c r="D191" s="449"/>
      <c r="E191" s="449"/>
      <c r="G191" s="454"/>
    </row>
    <row r="192" spans="1:13" ht="15.75" customHeight="1">
      <c r="A192" s="438" t="s">
        <v>247</v>
      </c>
      <c r="B192" s="443">
        <v>2</v>
      </c>
      <c r="C192" s="443" t="s">
        <v>1</v>
      </c>
      <c r="D192" s="449">
        <v>1500</v>
      </c>
      <c r="E192" s="449">
        <f>D192*B192</f>
        <v>3000</v>
      </c>
      <c r="G192" s="454"/>
      <c r="L192" s="438" t="s">
        <v>466</v>
      </c>
      <c r="M192" s="438">
        <v>428</v>
      </c>
    </row>
    <row r="193" spans="1:13" ht="15.75" customHeight="1">
      <c r="B193" s="443"/>
      <c r="C193" s="443"/>
      <c r="D193" s="449"/>
      <c r="E193" s="449"/>
      <c r="G193" s="454"/>
      <c r="L193" s="438" t="s">
        <v>467</v>
      </c>
      <c r="M193" s="438">
        <v>645</v>
      </c>
    </row>
    <row r="194" spans="1:13" ht="15.75" customHeight="1">
      <c r="A194" s="438" t="s">
        <v>76</v>
      </c>
      <c r="B194" s="443">
        <v>5</v>
      </c>
      <c r="C194" s="443" t="s">
        <v>72</v>
      </c>
      <c r="D194" s="449">
        <v>500</v>
      </c>
      <c r="E194" s="449">
        <f>D194*B194</f>
        <v>2500</v>
      </c>
      <c r="G194" s="454"/>
      <c r="L194" s="438" t="s">
        <v>468</v>
      </c>
      <c r="M194" s="438">
        <v>388</v>
      </c>
    </row>
    <row r="195" spans="1:13" ht="15.75" customHeight="1">
      <c r="B195" s="443"/>
      <c r="C195" s="443"/>
      <c r="D195" s="449"/>
      <c r="E195" s="449"/>
      <c r="G195" s="454"/>
    </row>
    <row r="196" spans="1:13" ht="15.75" customHeight="1" thickBot="1">
      <c r="B196" s="443"/>
      <c r="C196" s="458" t="s">
        <v>74</v>
      </c>
      <c r="D196" s="449"/>
      <c r="E196" s="449"/>
      <c r="G196" s="454"/>
    </row>
    <row r="197" spans="1:13" ht="15.75" customHeight="1" thickTop="1" thickBot="1">
      <c r="B197" s="443"/>
      <c r="C197" s="458" t="s">
        <v>24</v>
      </c>
      <c r="D197" s="449"/>
      <c r="E197" s="459">
        <f>SUM(E190:E196)</f>
        <v>13000</v>
      </c>
      <c r="G197" s="454"/>
    </row>
    <row r="198" spans="1:13" ht="16.5" customHeight="1" thickTop="1">
      <c r="B198" s="443"/>
      <c r="C198" s="443"/>
      <c r="D198" s="449"/>
      <c r="E198" s="449"/>
      <c r="G198" s="454"/>
    </row>
    <row r="199" spans="1:13" ht="15.75" customHeight="1">
      <c r="A199" s="465" t="s">
        <v>77</v>
      </c>
      <c r="B199" s="443"/>
      <c r="C199" s="443"/>
      <c r="D199" s="449"/>
      <c r="E199" s="449"/>
      <c r="G199" s="454"/>
    </row>
    <row r="200" spans="1:13" ht="15.75" customHeight="1">
      <c r="B200" s="443"/>
      <c r="C200" s="443"/>
      <c r="D200" s="449"/>
      <c r="E200" s="449"/>
    </row>
    <row r="201" spans="1:13" ht="15.75" customHeight="1">
      <c r="A201" s="438" t="s">
        <v>78</v>
      </c>
      <c r="B201" s="453">
        <f>B202</f>
        <v>324</v>
      </c>
      <c r="C201" s="443" t="s">
        <v>18</v>
      </c>
      <c r="D201" s="449">
        <f>K201</f>
        <v>80.144400000000005</v>
      </c>
      <c r="E201" s="449">
        <f t="shared" ref="E201:E204" si="31">D201*B201</f>
        <v>25966.785600000003</v>
      </c>
      <c r="G201" s="454">
        <v>84</v>
      </c>
      <c r="H201" s="439">
        <v>165</v>
      </c>
      <c r="I201" s="440">
        <f>(G201*$I$5)+G201</f>
        <v>85.26</v>
      </c>
      <c r="J201" s="440">
        <f t="shared" ref="J201:J202" si="32">I201*$J$5</f>
        <v>80.144400000000005</v>
      </c>
      <c r="K201" s="440">
        <f>J201</f>
        <v>80.144400000000005</v>
      </c>
      <c r="M201" s="438" t="s">
        <v>491</v>
      </c>
    </row>
    <row r="202" spans="1:13" ht="17.25" customHeight="1">
      <c r="A202" s="438" t="s">
        <v>79</v>
      </c>
      <c r="B202" s="453">
        <f>Dwellings!K8</f>
        <v>324</v>
      </c>
      <c r="C202" s="443" t="s">
        <v>18</v>
      </c>
      <c r="D202" s="449">
        <f>K202</f>
        <v>113.53789999999999</v>
      </c>
      <c r="E202" s="449">
        <f t="shared" si="31"/>
        <v>36786.279599999994</v>
      </c>
      <c r="G202" s="454">
        <v>119</v>
      </c>
      <c r="H202" s="439">
        <v>165</v>
      </c>
      <c r="I202" s="440">
        <f>(G202*$I$5)+G202</f>
        <v>120.785</v>
      </c>
      <c r="J202" s="440">
        <f t="shared" si="32"/>
        <v>113.53789999999999</v>
      </c>
      <c r="K202" s="440">
        <f>J202</f>
        <v>113.53789999999999</v>
      </c>
      <c r="M202" s="438" t="s">
        <v>492</v>
      </c>
    </row>
    <row r="203" spans="1:13" ht="15.75" customHeight="1">
      <c r="A203" s="438" t="s">
        <v>80</v>
      </c>
      <c r="B203" s="443">
        <v>1</v>
      </c>
      <c r="C203" s="443" t="s">
        <v>81</v>
      </c>
      <c r="D203" s="449" t="s">
        <v>366</v>
      </c>
      <c r="E203" s="449"/>
    </row>
    <row r="204" spans="1:13" ht="15.75" customHeight="1">
      <c r="A204" s="438" t="s">
        <v>258</v>
      </c>
      <c r="B204" s="443">
        <v>1</v>
      </c>
      <c r="C204" s="443" t="s">
        <v>81</v>
      </c>
      <c r="D204" s="449">
        <f>(E201+E202+E203)*5%</f>
        <v>3137.65326</v>
      </c>
      <c r="E204" s="449">
        <f t="shared" si="31"/>
        <v>3137.65326</v>
      </c>
    </row>
    <row r="205" spans="1:13" ht="15.75" customHeight="1">
      <c r="B205" s="443"/>
      <c r="C205" s="443"/>
      <c r="D205" s="449"/>
      <c r="E205" s="449"/>
    </row>
    <row r="206" spans="1:13" ht="15.75" customHeight="1">
      <c r="B206" s="443"/>
      <c r="C206" s="443"/>
      <c r="D206" s="449"/>
      <c r="E206" s="449"/>
    </row>
    <row r="207" spans="1:13" ht="15.75" customHeight="1" thickBot="1">
      <c r="B207" s="443"/>
      <c r="C207" s="458" t="s">
        <v>82</v>
      </c>
      <c r="D207" s="449"/>
      <c r="E207" s="449"/>
    </row>
    <row r="208" spans="1:13" ht="15.75" customHeight="1" thickTop="1" thickBot="1">
      <c r="B208" s="443"/>
      <c r="C208" s="458" t="s">
        <v>24</v>
      </c>
      <c r="D208" s="449"/>
      <c r="E208" s="459">
        <f>SUM(E201:E207)</f>
        <v>65890.718460000004</v>
      </c>
    </row>
    <row r="209" spans="2:5" ht="16.5" customHeight="1" thickTop="1">
      <c r="B209" s="443"/>
      <c r="C209" s="443"/>
      <c r="D209" s="449"/>
      <c r="E209" s="449"/>
    </row>
    <row r="210" spans="2:5" ht="15.75" customHeight="1" thickBot="1">
      <c r="B210" s="443"/>
      <c r="C210" s="443"/>
      <c r="D210" s="449"/>
      <c r="E210" s="449"/>
    </row>
    <row r="211" spans="2:5" ht="15.75" customHeight="1" thickTop="1" thickBot="1">
      <c r="B211" s="443"/>
      <c r="C211" s="443"/>
      <c r="D211" s="467" t="s">
        <v>226</v>
      </c>
      <c r="E211" s="459">
        <f>E208+E197+E186+E171+E157+E147+E132+E121+E110+E93+E65+E75+E40+E26+E33</f>
        <v>469315.97209699999</v>
      </c>
    </row>
    <row r="212" spans="2:5" ht="16.5" customHeight="1" thickTop="1" thickBot="1">
      <c r="B212" s="443"/>
      <c r="C212" s="443"/>
      <c r="D212" s="467" t="s">
        <v>83</v>
      </c>
      <c r="E212" s="449"/>
    </row>
    <row r="213" spans="2:5" ht="15.75" customHeight="1" thickTop="1" thickBot="1">
      <c r="B213" s="443"/>
      <c r="C213" s="443"/>
      <c r="D213" s="467" t="s">
        <v>226</v>
      </c>
      <c r="E213" s="459">
        <f>E210+E199+E188+E173+E159+E149+E134+E123+E112+E95+E67+E77+E42+E28+E35</f>
        <v>0</v>
      </c>
    </row>
    <row r="214" spans="2:5" ht="15.75" customHeight="1" thickTop="1">
      <c r="B214" s="443"/>
      <c r="C214" s="443"/>
      <c r="D214" s="467" t="s">
        <v>83</v>
      </c>
      <c r="E214" s="449"/>
    </row>
    <row r="215" spans="2:5" ht="15.75" customHeight="1"/>
    <row r="216" spans="2:5" ht="15.75" customHeight="1"/>
    <row r="217" spans="2:5" ht="15.75" customHeight="1"/>
    <row r="218" spans="2:5" ht="15.75" customHeight="1"/>
    <row r="219" spans="2:5" ht="15.75" customHeight="1"/>
    <row r="220" spans="2:5" ht="15.75" customHeight="1"/>
    <row r="221" spans="2:5" ht="15.75" customHeight="1"/>
    <row r="222" spans="2:5" ht="15.75" customHeight="1"/>
    <row r="223" spans="2:5" ht="15.75" customHeight="1"/>
    <row r="224" spans="2:5"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sheetData>
  <mergeCells count="1">
    <mergeCell ref="D1:E4"/>
  </mergeCells>
  <pageMargins left="0.7" right="0.7" top="0.75" bottom="0.75" header="0" footer="0"/>
  <pageSetup scale="84" orientation="landscape" r:id="rId1"/>
  <rowBreaks count="1" manualBreakCount="1">
    <brk id="173" max="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29536-5B7F-4174-A50B-FF557A851972}">
  <sheetPr>
    <tabColor theme="5" tint="0.79998168889431442"/>
  </sheetPr>
  <dimension ref="A1:G1003"/>
  <sheetViews>
    <sheetView view="pageBreakPreview" zoomScaleNormal="100" zoomScaleSheetLayoutView="100" workbookViewId="0">
      <selection activeCell="A3" sqref="A3"/>
    </sheetView>
  </sheetViews>
  <sheetFormatPr defaultColWidth="14.453125" defaultRowHeight="15" customHeight="1"/>
  <cols>
    <col min="1" max="1" width="40.1796875" customWidth="1"/>
    <col min="2" max="3" width="11.453125" customWidth="1"/>
    <col min="4" max="4" width="11.453125" style="376" customWidth="1"/>
    <col min="5" max="5" width="11.453125" style="377" customWidth="1"/>
    <col min="6" max="7" width="11.453125" customWidth="1"/>
  </cols>
  <sheetData>
    <row r="1" spans="1:7" ht="14.5">
      <c r="D1" s="690"/>
      <c r="E1" s="691"/>
    </row>
    <row r="2" spans="1:7" ht="14.5">
      <c r="A2" s="17"/>
      <c r="D2" s="691"/>
      <c r="E2" s="691"/>
    </row>
    <row r="3" spans="1:7" ht="14.5">
      <c r="A3" s="18" t="s">
        <v>350</v>
      </c>
      <c r="D3" s="691"/>
      <c r="E3" s="691"/>
    </row>
    <row r="4" spans="1:7" ht="15.75" customHeight="1" thickBot="1">
      <c r="B4" s="53"/>
      <c r="C4" s="53"/>
      <c r="D4" s="692"/>
      <c r="E4" s="692"/>
    </row>
    <row r="5" spans="1:7" ht="16.5" customHeight="1" thickTop="1" thickBot="1">
      <c r="A5" s="47" t="s">
        <v>8</v>
      </c>
      <c r="B5" s="11" t="s">
        <v>9</v>
      </c>
      <c r="C5" s="11" t="s">
        <v>10</v>
      </c>
      <c r="D5" s="367" t="s">
        <v>11</v>
      </c>
      <c r="E5" s="368" t="s">
        <v>12</v>
      </c>
    </row>
    <row r="6" spans="1:7" ht="15.75" customHeight="1" thickTop="1">
      <c r="B6" s="53"/>
      <c r="C6" s="53"/>
      <c r="D6" s="366"/>
      <c r="E6" s="369"/>
      <c r="G6" s="12"/>
    </row>
    <row r="7" spans="1:7" ht="17.25" customHeight="1">
      <c r="A7" t="s">
        <v>13</v>
      </c>
      <c r="B7" s="13">
        <v>30</v>
      </c>
      <c r="C7" s="49" t="s">
        <v>14</v>
      </c>
      <c r="D7" s="366">
        <f>'PLOT 5'!D7</f>
        <v>138.34450000000001</v>
      </c>
      <c r="E7" s="369">
        <f>D7*B7</f>
        <v>4150.335</v>
      </c>
      <c r="G7" s="12"/>
    </row>
    <row r="8" spans="1:7" ht="14.5">
      <c r="A8" t="s">
        <v>15</v>
      </c>
      <c r="B8" s="53"/>
      <c r="C8" s="53"/>
      <c r="D8" s="366"/>
      <c r="E8" s="369"/>
      <c r="G8" s="12"/>
    </row>
    <row r="9" spans="1:7" ht="14.5">
      <c r="A9" t="s">
        <v>16</v>
      </c>
      <c r="B9" s="53"/>
      <c r="C9" s="53"/>
      <c r="D9" s="366"/>
      <c r="E9" s="369"/>
      <c r="G9" s="12"/>
    </row>
    <row r="10" spans="1:7" ht="14.5">
      <c r="B10" s="53"/>
      <c r="C10" s="53"/>
      <c r="D10" s="366"/>
      <c r="E10" s="369"/>
      <c r="G10" s="12"/>
    </row>
    <row r="11" spans="1:7" ht="14.5">
      <c r="A11" t="s">
        <v>17</v>
      </c>
      <c r="B11" s="51">
        <f>B7*0.3</f>
        <v>9</v>
      </c>
      <c r="C11" s="53" t="s">
        <v>18</v>
      </c>
      <c r="D11" s="366">
        <f>'PLOT 5'!D16</f>
        <v>34.3476</v>
      </c>
      <c r="E11" s="369">
        <f>D11*B11</f>
        <v>309.1284</v>
      </c>
      <c r="G11" s="12"/>
    </row>
    <row r="12" spans="1:7" ht="14.5">
      <c r="A12" t="s">
        <v>19</v>
      </c>
      <c r="B12" s="53"/>
      <c r="C12" s="53"/>
      <c r="D12" s="366"/>
      <c r="E12" s="369"/>
      <c r="G12" s="12"/>
    </row>
    <row r="13" spans="1:7" ht="14.5">
      <c r="B13" s="53"/>
      <c r="C13" s="53"/>
      <c r="D13" s="366"/>
      <c r="E13" s="369"/>
      <c r="G13" s="12"/>
    </row>
    <row r="14" spans="1:7" ht="14.5">
      <c r="A14" t="s">
        <v>245</v>
      </c>
      <c r="B14" s="53">
        <v>19</v>
      </c>
      <c r="C14" s="53" t="s">
        <v>14</v>
      </c>
      <c r="D14" s="366">
        <f>'PLOT 5'!D19</f>
        <v>34.3476</v>
      </c>
      <c r="E14" s="369">
        <f>D14*B14</f>
        <v>652.60439999999994</v>
      </c>
      <c r="G14" s="12"/>
    </row>
    <row r="15" spans="1:7" ht="14.5">
      <c r="B15" s="53"/>
      <c r="C15" s="53"/>
      <c r="D15" s="366"/>
      <c r="E15" s="369"/>
      <c r="G15" s="12"/>
    </row>
    <row r="16" spans="1:7" ht="14.5">
      <c r="A16" t="s">
        <v>17</v>
      </c>
      <c r="B16" s="13">
        <f>B14*0.3</f>
        <v>5.7</v>
      </c>
      <c r="C16" s="53" t="s">
        <v>18</v>
      </c>
      <c r="D16" s="366" t="e">
        <f>'PLOT 5'!#REF!</f>
        <v>#REF!</v>
      </c>
      <c r="E16" s="369" t="e">
        <f>D16*B16</f>
        <v>#REF!</v>
      </c>
      <c r="G16" s="12"/>
    </row>
    <row r="17" spans="1:7" ht="14.5">
      <c r="B17" s="53"/>
      <c r="C17" s="53"/>
      <c r="D17" s="366"/>
      <c r="E17" s="369"/>
      <c r="G17" s="12"/>
    </row>
    <row r="18" spans="1:7" ht="17.25" customHeight="1">
      <c r="A18" s="48" t="s">
        <v>253</v>
      </c>
      <c r="B18" s="54">
        <v>48</v>
      </c>
      <c r="C18" s="49" t="s">
        <v>18</v>
      </c>
      <c r="D18" s="366">
        <f>'PLOT 5'!D21</f>
        <v>69.677922999999993</v>
      </c>
      <c r="E18" s="369">
        <f>D18*B18</f>
        <v>3344.5403039999997</v>
      </c>
      <c r="G18" s="12"/>
    </row>
    <row r="19" spans="1:7" ht="14.5">
      <c r="B19" s="54"/>
      <c r="C19" s="53"/>
      <c r="D19" s="366"/>
      <c r="E19" s="369"/>
      <c r="G19" s="12"/>
    </row>
    <row r="20" spans="1:7" ht="17.25" customHeight="1">
      <c r="A20" t="s">
        <v>22</v>
      </c>
      <c r="B20" s="51">
        <v>48</v>
      </c>
      <c r="C20" s="53" t="s">
        <v>23</v>
      </c>
      <c r="D20" s="366">
        <f>'PLOT 5'!D23</f>
        <v>25.7607</v>
      </c>
      <c r="E20" s="369">
        <f>D20*B20</f>
        <v>1236.5136</v>
      </c>
      <c r="G20" s="12"/>
    </row>
    <row r="21" spans="1:7" ht="14.5">
      <c r="B21" s="53"/>
      <c r="C21" s="53"/>
      <c r="D21" s="366"/>
      <c r="E21" s="369"/>
      <c r="G21" s="12"/>
    </row>
    <row r="22" spans="1:7" ht="15.75" customHeight="1" thickBot="1">
      <c r="B22" s="53"/>
      <c r="C22" s="14" t="s">
        <v>8</v>
      </c>
      <c r="D22" s="366"/>
      <c r="E22" s="369"/>
      <c r="G22" s="12"/>
    </row>
    <row r="23" spans="1:7" ht="16.5" customHeight="1" thickTop="1" thickBot="1">
      <c r="B23" s="53"/>
      <c r="C23" s="14" t="s">
        <v>24</v>
      </c>
      <c r="D23" s="366"/>
      <c r="E23" s="370" t="e">
        <f>SUM(E7:E22)</f>
        <v>#REF!</v>
      </c>
      <c r="G23" s="12"/>
    </row>
    <row r="24" spans="1:7" ht="15.75" customHeight="1" thickTop="1">
      <c r="B24" s="53"/>
      <c r="C24" s="53"/>
      <c r="D24" s="366"/>
      <c r="E24" s="369"/>
      <c r="G24" s="12"/>
    </row>
    <row r="25" spans="1:7" ht="15.75" customHeight="1">
      <c r="A25" s="50" t="s">
        <v>190</v>
      </c>
      <c r="B25" s="54"/>
      <c r="C25" s="54"/>
      <c r="D25" s="369"/>
      <c r="E25" s="371"/>
      <c r="G25" s="12"/>
    </row>
    <row r="26" spans="1:7" ht="15.75" customHeight="1">
      <c r="A26" s="50"/>
      <c r="B26" s="54"/>
      <c r="C26" s="54"/>
      <c r="D26" s="369"/>
      <c r="E26" s="371"/>
      <c r="G26" s="12"/>
    </row>
    <row r="27" spans="1:7" ht="15.75" customHeight="1">
      <c r="A27" s="55" t="s">
        <v>242</v>
      </c>
      <c r="B27" s="51">
        <v>160</v>
      </c>
      <c r="C27" s="54" t="s">
        <v>23</v>
      </c>
      <c r="D27" s="366">
        <f>'PLOT 5'!D30</f>
        <v>0</v>
      </c>
      <c r="E27" s="371">
        <f>D27*B27</f>
        <v>0</v>
      </c>
      <c r="G27" s="12"/>
    </row>
    <row r="28" spans="1:7" ht="15.75" customHeight="1">
      <c r="A28" s="55"/>
      <c r="B28" s="54"/>
      <c r="C28" s="54"/>
      <c r="D28" s="369"/>
      <c r="E28" s="371"/>
      <c r="G28" s="12"/>
    </row>
    <row r="29" spans="1:7" ht="15.75" customHeight="1" thickBot="1">
      <c r="A29" s="55"/>
      <c r="B29" s="54"/>
      <c r="C29" s="52" t="s">
        <v>190</v>
      </c>
      <c r="D29" s="369"/>
      <c r="E29" s="371"/>
      <c r="G29" s="12"/>
    </row>
    <row r="30" spans="1:7" ht="15.75" customHeight="1" thickTop="1" thickBot="1">
      <c r="A30" s="55"/>
      <c r="B30" s="54"/>
      <c r="C30" s="52" t="s">
        <v>24</v>
      </c>
      <c r="D30" s="369"/>
      <c r="E30" s="370">
        <f>SUM(E27:E28)</f>
        <v>0</v>
      </c>
      <c r="G30" s="12"/>
    </row>
    <row r="31" spans="1:7" ht="15.75" customHeight="1" thickTop="1">
      <c r="A31" s="50"/>
      <c r="B31" s="54"/>
      <c r="C31" s="54"/>
      <c r="D31" s="369"/>
      <c r="E31" s="371"/>
      <c r="G31" s="12"/>
    </row>
    <row r="32" spans="1:7" ht="15.75" customHeight="1">
      <c r="A32" s="47" t="s">
        <v>25</v>
      </c>
      <c r="B32" s="53"/>
      <c r="C32" s="53"/>
      <c r="D32" s="366"/>
      <c r="E32" s="369"/>
      <c r="G32" s="12"/>
    </row>
    <row r="33" spans="1:7" ht="15.75" customHeight="1">
      <c r="A33" s="47"/>
      <c r="B33" s="53"/>
      <c r="C33" s="53"/>
      <c r="D33" s="366"/>
      <c r="E33" s="369"/>
      <c r="G33" s="12"/>
    </row>
    <row r="34" spans="1:7" ht="17.25" customHeight="1">
      <c r="A34" t="s">
        <v>26</v>
      </c>
      <c r="B34" s="51">
        <v>45</v>
      </c>
      <c r="C34" s="53" t="s">
        <v>23</v>
      </c>
      <c r="D34" s="366">
        <f>'PLOT 5'!D37</f>
        <v>82.052599999999998</v>
      </c>
      <c r="E34" s="369">
        <f>D34*B34</f>
        <v>3692.3669999999997</v>
      </c>
      <c r="G34" s="12"/>
    </row>
    <row r="35" spans="1:7" ht="15.75" customHeight="1">
      <c r="B35" s="53"/>
      <c r="C35" s="53"/>
      <c r="D35" s="366"/>
      <c r="E35" s="369"/>
      <c r="G35" s="12"/>
    </row>
    <row r="36" spans="1:7" ht="15.75" customHeight="1" thickBot="1">
      <c r="B36" s="53"/>
      <c r="C36" s="14" t="s">
        <v>25</v>
      </c>
      <c r="D36" s="366"/>
      <c r="E36" s="369"/>
      <c r="G36" s="12"/>
    </row>
    <row r="37" spans="1:7" ht="16.5" customHeight="1" thickTop="1" thickBot="1">
      <c r="B37" s="53"/>
      <c r="C37" s="14" t="s">
        <v>24</v>
      </c>
      <c r="D37" s="366"/>
      <c r="E37" s="370">
        <f>SUM(E34:E35)</f>
        <v>3692.3669999999997</v>
      </c>
      <c r="G37" s="12"/>
    </row>
    <row r="38" spans="1:7" ht="16.5" customHeight="1" thickTop="1">
      <c r="B38" s="53"/>
      <c r="C38" s="14"/>
      <c r="D38" s="366"/>
      <c r="E38" s="373"/>
      <c r="G38" s="12"/>
    </row>
    <row r="39" spans="1:7" ht="16.5" customHeight="1">
      <c r="A39" s="4" t="s">
        <v>241</v>
      </c>
      <c r="B39" s="53"/>
      <c r="C39" s="53"/>
      <c r="D39" s="366"/>
      <c r="E39" s="369"/>
      <c r="G39" s="12"/>
    </row>
    <row r="40" spans="1:7" ht="16.5" customHeight="1">
      <c r="B40" s="53"/>
      <c r="C40" s="53"/>
      <c r="D40" s="366"/>
      <c r="E40" s="369"/>
      <c r="G40" s="12"/>
    </row>
    <row r="41" spans="1:7" ht="16.5" customHeight="1">
      <c r="A41" t="s">
        <v>30</v>
      </c>
      <c r="B41" s="13">
        <v>71</v>
      </c>
      <c r="C41" s="53" t="s">
        <v>23</v>
      </c>
      <c r="D41" s="366">
        <f>'PLOT 5'!D44</f>
        <v>276.68900000000002</v>
      </c>
      <c r="E41" s="369">
        <f>D41*B41</f>
        <v>19644.919000000002</v>
      </c>
      <c r="G41" s="12"/>
    </row>
    <row r="42" spans="1:7" ht="16.5" customHeight="1">
      <c r="A42" s="48" t="s">
        <v>254</v>
      </c>
      <c r="B42" s="53"/>
      <c r="C42" s="53"/>
      <c r="D42" s="366"/>
      <c r="E42" s="369"/>
      <c r="G42" s="12"/>
    </row>
    <row r="43" spans="1:7" ht="16.5" customHeight="1">
      <c r="B43" s="53"/>
      <c r="C43" s="53"/>
      <c r="D43" s="366"/>
      <c r="E43" s="369"/>
      <c r="G43" s="12"/>
    </row>
    <row r="44" spans="1:7" ht="16.5" customHeight="1">
      <c r="A44" t="s">
        <v>31</v>
      </c>
      <c r="B44" s="53">
        <v>45</v>
      </c>
      <c r="C44" s="53" t="s">
        <v>23</v>
      </c>
      <c r="D44" s="366">
        <f>'PLOT 5'!D47</f>
        <v>5.2475499999999995</v>
      </c>
      <c r="E44" s="369">
        <f>D44*B44</f>
        <v>236.13974999999996</v>
      </c>
      <c r="G44" s="12"/>
    </row>
    <row r="45" spans="1:7" ht="16.5" customHeight="1">
      <c r="B45" s="53"/>
      <c r="C45" s="53"/>
      <c r="D45" s="366"/>
      <c r="E45" s="369"/>
      <c r="G45" s="12"/>
    </row>
    <row r="46" spans="1:7" ht="16.5" customHeight="1">
      <c r="A46" t="s">
        <v>32</v>
      </c>
      <c r="B46" s="54">
        <v>71</v>
      </c>
      <c r="C46" s="53" t="s">
        <v>23</v>
      </c>
      <c r="D46" s="366" t="str">
        <f>'PLOT 5'!D49</f>
        <v>inc</v>
      </c>
      <c r="E46" s="369" t="e">
        <f>D46*B46</f>
        <v>#VALUE!</v>
      </c>
      <c r="G46" s="12"/>
    </row>
    <row r="47" spans="1:7" ht="16.5" customHeight="1">
      <c r="B47" s="53"/>
      <c r="C47" s="53"/>
      <c r="D47" s="366"/>
      <c r="E47" s="369"/>
      <c r="G47" s="12"/>
    </row>
    <row r="48" spans="1:7" ht="16.5" customHeight="1">
      <c r="A48" t="s">
        <v>33</v>
      </c>
      <c r="B48" s="53">
        <v>9</v>
      </c>
      <c r="C48" s="53" t="s">
        <v>14</v>
      </c>
      <c r="D48" s="366">
        <f>'PLOT 5'!D51</f>
        <v>0</v>
      </c>
      <c r="E48" s="369">
        <f>D48*B48</f>
        <v>0</v>
      </c>
      <c r="G48" s="12"/>
    </row>
    <row r="49" spans="1:7" ht="16.5" customHeight="1">
      <c r="B49" s="53"/>
      <c r="C49" s="53"/>
      <c r="D49" s="366"/>
      <c r="E49" s="369"/>
      <c r="G49" s="12"/>
    </row>
    <row r="50" spans="1:7" ht="16.5" customHeight="1">
      <c r="A50" s="16" t="s">
        <v>84</v>
      </c>
      <c r="B50" s="53">
        <v>20</v>
      </c>
      <c r="C50" s="53" t="s">
        <v>14</v>
      </c>
      <c r="D50" s="366">
        <f>'PLOT 5'!D53</f>
        <v>0</v>
      </c>
      <c r="E50" s="369">
        <f>D50*B50</f>
        <v>0</v>
      </c>
      <c r="G50" s="12"/>
    </row>
    <row r="51" spans="1:7" ht="16.5" customHeight="1">
      <c r="B51" s="53"/>
      <c r="C51" s="53"/>
      <c r="D51" s="366"/>
      <c r="E51" s="369"/>
      <c r="G51" s="12"/>
    </row>
    <row r="52" spans="1:7" ht="16.5" customHeight="1">
      <c r="A52" t="s">
        <v>34</v>
      </c>
      <c r="B52" s="53">
        <v>16</v>
      </c>
      <c r="C52" s="53" t="s">
        <v>14</v>
      </c>
      <c r="D52" s="366">
        <f>'PLOT 5'!D55</f>
        <v>0</v>
      </c>
      <c r="E52" s="369">
        <f>B52*D52</f>
        <v>0</v>
      </c>
      <c r="G52" s="12"/>
    </row>
    <row r="53" spans="1:7" ht="16.5" customHeight="1">
      <c r="B53" s="53"/>
      <c r="C53" s="53"/>
      <c r="D53" s="366"/>
      <c r="E53" s="369"/>
      <c r="G53" s="12"/>
    </row>
    <row r="54" spans="1:7" ht="16.5" customHeight="1">
      <c r="A54" t="s">
        <v>85</v>
      </c>
      <c r="B54" s="53">
        <v>20</v>
      </c>
      <c r="C54" s="53" t="s">
        <v>14</v>
      </c>
      <c r="D54" s="366">
        <f>'PLOT 5'!D57</f>
        <v>0</v>
      </c>
      <c r="E54" s="369">
        <f>D54*B54</f>
        <v>0</v>
      </c>
      <c r="G54" s="12"/>
    </row>
    <row r="55" spans="1:7" ht="16.5" customHeight="1">
      <c r="B55" s="53"/>
      <c r="C55" s="53"/>
      <c r="D55" s="366"/>
      <c r="E55" s="369"/>
      <c r="G55" s="12"/>
    </row>
    <row r="56" spans="1:7" ht="15.75" customHeight="1">
      <c r="A56" t="s">
        <v>35</v>
      </c>
      <c r="B56" s="53">
        <v>23</v>
      </c>
      <c r="C56" s="53" t="s">
        <v>14</v>
      </c>
      <c r="D56" s="366">
        <f>'PLOT 5'!D59</f>
        <v>782.36199999999997</v>
      </c>
      <c r="E56" s="369">
        <f>D56*B56</f>
        <v>17994.326000000001</v>
      </c>
      <c r="G56" s="12"/>
    </row>
    <row r="57" spans="1:7" ht="15.75" customHeight="1">
      <c r="B57" s="53"/>
      <c r="C57" s="53"/>
      <c r="D57" s="372"/>
      <c r="E57" s="369"/>
      <c r="G57" s="12"/>
    </row>
    <row r="58" spans="1:7" ht="15.75" customHeight="1">
      <c r="A58" t="s">
        <v>249</v>
      </c>
      <c r="B58" s="53">
        <v>3</v>
      </c>
      <c r="C58" s="53" t="s">
        <v>18</v>
      </c>
      <c r="D58" s="366">
        <f>'PLOT 5'!D61</f>
        <v>162.197</v>
      </c>
      <c r="E58" s="369">
        <f>D58*B58</f>
        <v>486.59100000000001</v>
      </c>
      <c r="G58" s="12"/>
    </row>
    <row r="59" spans="1:7" ht="15.75" customHeight="1">
      <c r="B59" s="53"/>
      <c r="C59" s="53"/>
      <c r="D59" s="372"/>
      <c r="E59" s="369"/>
      <c r="G59" s="12"/>
    </row>
    <row r="60" spans="1:7" ht="15.75" customHeight="1">
      <c r="B60" s="53"/>
      <c r="C60" s="53"/>
      <c r="D60" s="366"/>
      <c r="E60" s="369"/>
      <c r="G60" s="12"/>
    </row>
    <row r="61" spans="1:7" ht="15.75" customHeight="1" thickBot="1">
      <c r="B61" s="53"/>
      <c r="C61" s="14" t="s">
        <v>36</v>
      </c>
      <c r="D61" s="366"/>
      <c r="E61" s="369"/>
      <c r="G61" s="12"/>
    </row>
    <row r="62" spans="1:7" ht="15.75" customHeight="1" thickTop="1" thickBot="1">
      <c r="B62" s="53"/>
      <c r="C62" s="14" t="s">
        <v>24</v>
      </c>
      <c r="D62" s="366"/>
      <c r="E62" s="370" t="e">
        <f>SUM(E41:E60)</f>
        <v>#VALUE!</v>
      </c>
      <c r="G62" s="12"/>
    </row>
    <row r="63" spans="1:7" ht="15.75" customHeight="1" thickTop="1">
      <c r="B63" s="53"/>
      <c r="C63" s="14"/>
      <c r="D63" s="366"/>
      <c r="E63" s="373"/>
      <c r="G63" s="12"/>
    </row>
    <row r="64" spans="1:7" ht="15.75" customHeight="1">
      <c r="A64" s="47" t="s">
        <v>2</v>
      </c>
      <c r="B64" s="53"/>
      <c r="C64" s="53"/>
      <c r="D64" s="366"/>
      <c r="E64" s="369"/>
      <c r="G64" s="12"/>
    </row>
    <row r="65" spans="1:7" ht="15.75" customHeight="1">
      <c r="A65" s="47"/>
      <c r="B65" s="53"/>
      <c r="C65" s="53"/>
      <c r="D65" s="366"/>
      <c r="E65" s="369"/>
      <c r="G65" s="12"/>
    </row>
    <row r="66" spans="1:7" ht="15.75" customHeight="1">
      <c r="A66" s="48" t="s">
        <v>243</v>
      </c>
      <c r="B66" s="53">
        <v>1</v>
      </c>
      <c r="C66" s="49" t="s">
        <v>1</v>
      </c>
      <c r="D66" s="366">
        <f>'PLOT 5'!D69</f>
        <v>4500</v>
      </c>
      <c r="E66" s="369">
        <f>D66*B66</f>
        <v>4500</v>
      </c>
      <c r="G66" s="12"/>
    </row>
    <row r="67" spans="1:7" ht="15.75" customHeight="1">
      <c r="B67" s="53"/>
      <c r="C67" s="53"/>
      <c r="D67" s="366"/>
      <c r="E67" s="369"/>
      <c r="G67" s="12"/>
    </row>
    <row r="68" spans="1:7" ht="15.75" customHeight="1">
      <c r="A68" t="s">
        <v>28</v>
      </c>
      <c r="B68" s="53">
        <v>5</v>
      </c>
      <c r="C68" s="53" t="s">
        <v>14</v>
      </c>
      <c r="D68" s="366">
        <f>'PLOT 5'!D71</f>
        <v>448.42699999999996</v>
      </c>
      <c r="E68" s="369">
        <f>D68*B68</f>
        <v>2242.1349999999998</v>
      </c>
      <c r="G68" s="12"/>
    </row>
    <row r="69" spans="1:7" ht="15.75" customHeight="1">
      <c r="A69" t="s">
        <v>29</v>
      </c>
      <c r="B69" s="53"/>
      <c r="C69" s="53"/>
      <c r="D69" s="366"/>
      <c r="E69" s="369"/>
      <c r="G69" s="12"/>
    </row>
    <row r="70" spans="1:7" ht="15.75" customHeight="1">
      <c r="B70" s="53"/>
      <c r="C70" s="53"/>
      <c r="D70" s="366"/>
      <c r="E70" s="369"/>
      <c r="G70" s="12"/>
    </row>
    <row r="71" spans="1:7" ht="15.75" customHeight="1" thickBot="1">
      <c r="B71" s="53"/>
      <c r="C71" s="14" t="s">
        <v>2</v>
      </c>
      <c r="D71" s="366"/>
      <c r="E71" s="369"/>
      <c r="G71" s="12"/>
    </row>
    <row r="72" spans="1:7" ht="16.5" customHeight="1" thickTop="1" thickBot="1">
      <c r="B72" s="53"/>
      <c r="C72" s="14" t="s">
        <v>24</v>
      </c>
      <c r="D72" s="366"/>
      <c r="E72" s="370">
        <f>SUM(E66:E70)</f>
        <v>6742.1350000000002</v>
      </c>
      <c r="G72" s="12"/>
    </row>
    <row r="73" spans="1:7" ht="15.75" customHeight="1" thickTop="1">
      <c r="B73" s="53"/>
      <c r="C73" s="53"/>
      <c r="D73" s="366"/>
      <c r="E73" s="369"/>
      <c r="G73" s="12"/>
    </row>
    <row r="74" spans="1:7" ht="15.75" customHeight="1">
      <c r="A74" s="4" t="s">
        <v>37</v>
      </c>
      <c r="B74" s="53"/>
      <c r="C74" s="14"/>
      <c r="D74" s="366"/>
      <c r="E74" s="374"/>
      <c r="G74" s="12"/>
    </row>
    <row r="75" spans="1:7" ht="15.75" customHeight="1">
      <c r="A75" s="4"/>
      <c r="B75" s="3"/>
      <c r="C75" s="3"/>
      <c r="D75" s="375"/>
      <c r="E75" s="374"/>
      <c r="G75" s="14"/>
    </row>
    <row r="76" spans="1:7" ht="17.25" customHeight="1">
      <c r="A76" t="s">
        <v>38</v>
      </c>
      <c r="B76" s="53">
        <v>141</v>
      </c>
      <c r="C76" s="53" t="s">
        <v>23</v>
      </c>
      <c r="D76" s="366">
        <f>'PLOT 5'!D79</f>
        <v>171.73799999999997</v>
      </c>
      <c r="E76" s="369">
        <f>D76*B76</f>
        <v>24215.057999999997</v>
      </c>
      <c r="G76" s="12"/>
    </row>
    <row r="77" spans="1:7" ht="15.75" customHeight="1">
      <c r="A77" s="48" t="s">
        <v>172</v>
      </c>
      <c r="B77" s="53"/>
      <c r="C77" s="53"/>
      <c r="D77" s="366"/>
      <c r="E77" s="369"/>
      <c r="G77" s="12"/>
    </row>
    <row r="78" spans="1:7" ht="15.75" customHeight="1">
      <c r="B78" s="53"/>
      <c r="C78" s="53"/>
      <c r="D78" s="366"/>
      <c r="E78" s="369"/>
      <c r="G78" s="12"/>
    </row>
    <row r="79" spans="1:7" ht="15.75" customHeight="1">
      <c r="A79" t="s">
        <v>246</v>
      </c>
      <c r="B79" s="53">
        <v>19</v>
      </c>
      <c r="C79" s="53" t="s">
        <v>18</v>
      </c>
      <c r="D79" s="366">
        <f>'PLOT 5'!D82</f>
        <v>0</v>
      </c>
      <c r="E79" s="369">
        <f t="shared" ref="E79:E83" si="0">D79*B79</f>
        <v>0</v>
      </c>
      <c r="G79" s="12"/>
    </row>
    <row r="80" spans="1:7" ht="15.75" customHeight="1">
      <c r="B80" s="53"/>
      <c r="C80" s="53"/>
      <c r="D80" s="366"/>
      <c r="E80" s="369"/>
      <c r="G80" s="12"/>
    </row>
    <row r="81" spans="1:7" ht="15.75" customHeight="1">
      <c r="A81" t="s">
        <v>250</v>
      </c>
      <c r="B81" s="53">
        <v>6</v>
      </c>
      <c r="C81" s="53" t="s">
        <v>18</v>
      </c>
      <c r="D81" s="366">
        <f>'PLOT 5'!D84</f>
        <v>80.144400000000005</v>
      </c>
      <c r="E81" s="369">
        <f t="shared" si="0"/>
        <v>480.8664</v>
      </c>
      <c r="G81" s="12"/>
    </row>
    <row r="82" spans="1:7" ht="15.75" customHeight="1">
      <c r="B82" s="53"/>
      <c r="C82" s="53"/>
      <c r="D82" s="366"/>
      <c r="E82" s="369"/>
      <c r="G82" s="12"/>
    </row>
    <row r="83" spans="1:7" ht="15.75" customHeight="1">
      <c r="A83" t="s">
        <v>251</v>
      </c>
      <c r="B83" s="53">
        <v>1</v>
      </c>
      <c r="C83" s="53" t="s">
        <v>1</v>
      </c>
      <c r="D83" s="366">
        <f>'PLOT 5'!D86</f>
        <v>0</v>
      </c>
      <c r="E83" s="369">
        <f t="shared" si="0"/>
        <v>0</v>
      </c>
      <c r="G83" s="12"/>
    </row>
    <row r="84" spans="1:7" ht="15.75" customHeight="1">
      <c r="B84" s="53"/>
      <c r="C84" s="53"/>
      <c r="D84" s="366"/>
      <c r="E84" s="369"/>
      <c r="G84" s="12"/>
    </row>
    <row r="85" spans="1:7" ht="15.75" customHeight="1">
      <c r="A85" t="s">
        <v>86</v>
      </c>
      <c r="B85" s="53">
        <v>16</v>
      </c>
      <c r="C85" s="53" t="s">
        <v>14</v>
      </c>
      <c r="D85" s="366">
        <f>'PLOT 5'!D88</f>
        <v>0</v>
      </c>
      <c r="E85" s="369">
        <f>D85*B85</f>
        <v>0</v>
      </c>
      <c r="G85" s="12"/>
    </row>
    <row r="86" spans="1:7" ht="15.75" customHeight="1">
      <c r="B86" s="53"/>
      <c r="C86" s="53"/>
      <c r="D86" s="366"/>
      <c r="E86" s="369"/>
      <c r="G86" s="12"/>
    </row>
    <row r="87" spans="1:7" ht="15.75" customHeight="1">
      <c r="A87" t="s">
        <v>39</v>
      </c>
      <c r="B87" s="53">
        <v>13</v>
      </c>
      <c r="C87" s="53" t="s">
        <v>14</v>
      </c>
      <c r="D87" s="366">
        <f>'PLOT 5'!D90</f>
        <v>69.420316</v>
      </c>
      <c r="E87" s="369">
        <f>D87*B87</f>
        <v>902.46410800000001</v>
      </c>
      <c r="G87" s="12"/>
    </row>
    <row r="88" spans="1:7" ht="15.75" customHeight="1">
      <c r="B88" s="53"/>
      <c r="C88" s="53"/>
      <c r="D88" s="366"/>
      <c r="E88" s="369"/>
      <c r="G88" s="12"/>
    </row>
    <row r="89" spans="1:7" ht="15.75" customHeight="1" thickBot="1">
      <c r="B89" s="53"/>
      <c r="C89" s="14" t="s">
        <v>37</v>
      </c>
      <c r="D89" s="366"/>
      <c r="E89" s="369"/>
      <c r="G89" s="12"/>
    </row>
    <row r="90" spans="1:7" ht="16.5" customHeight="1" thickTop="1" thickBot="1">
      <c r="B90" s="53"/>
      <c r="C90" s="14" t="s">
        <v>24</v>
      </c>
      <c r="D90" s="366"/>
      <c r="E90" s="370">
        <f>SUM(E76:E88)</f>
        <v>25598.388507999996</v>
      </c>
      <c r="G90" s="12"/>
    </row>
    <row r="91" spans="1:7" ht="15.75" customHeight="1" thickTop="1">
      <c r="B91" s="53"/>
      <c r="C91" s="53"/>
      <c r="D91" s="366"/>
      <c r="E91" s="369"/>
      <c r="G91" s="12"/>
    </row>
    <row r="92" spans="1:7" ht="15.75" customHeight="1">
      <c r="A92" s="4" t="s">
        <v>3</v>
      </c>
      <c r="B92" s="53"/>
      <c r="C92" s="53"/>
      <c r="D92" s="366"/>
      <c r="E92" s="369"/>
      <c r="G92" s="12"/>
    </row>
    <row r="93" spans="1:7" ht="15.75" customHeight="1">
      <c r="B93" s="53"/>
      <c r="C93" s="53"/>
      <c r="D93" s="366"/>
      <c r="E93" s="369"/>
      <c r="G93" s="12"/>
    </row>
    <row r="94" spans="1:7" ht="17.25" customHeight="1">
      <c r="A94" t="s">
        <v>40</v>
      </c>
      <c r="B94" s="13">
        <v>19</v>
      </c>
      <c r="C94" s="53" t="s">
        <v>23</v>
      </c>
      <c r="D94" s="366">
        <f>'PLOT 5'!D97</f>
        <v>515.21399999999994</v>
      </c>
      <c r="E94" s="369">
        <f>D94*B94</f>
        <v>9789.0659999999989</v>
      </c>
      <c r="G94" s="12"/>
    </row>
    <row r="95" spans="1:7" ht="15.75" customHeight="1">
      <c r="A95" t="s">
        <v>41</v>
      </c>
      <c r="B95" s="53"/>
      <c r="C95" s="53"/>
      <c r="D95" s="366"/>
      <c r="E95" s="369"/>
      <c r="G95" s="12"/>
    </row>
    <row r="96" spans="1:7" ht="15.75" customHeight="1">
      <c r="B96" s="53"/>
      <c r="C96" s="53"/>
      <c r="D96" s="366"/>
      <c r="E96" s="369"/>
      <c r="G96" s="12"/>
    </row>
    <row r="97" spans="1:7" ht="15.75" customHeight="1">
      <c r="A97" s="55" t="s">
        <v>244</v>
      </c>
      <c r="B97" s="54">
        <v>13</v>
      </c>
      <c r="C97" s="54" t="s">
        <v>14</v>
      </c>
      <c r="D97" s="366">
        <f>'PLOT 5'!D100</f>
        <v>125</v>
      </c>
      <c r="E97" s="371">
        <f>D97*B97</f>
        <v>1625</v>
      </c>
      <c r="G97" s="12"/>
    </row>
    <row r="98" spans="1:7" ht="15.75" customHeight="1">
      <c r="B98" s="53"/>
      <c r="C98" s="53"/>
      <c r="D98" s="366"/>
      <c r="E98" s="369"/>
      <c r="G98" s="12"/>
    </row>
    <row r="99" spans="1:7" ht="15.75" customHeight="1">
      <c r="A99" t="s">
        <v>343</v>
      </c>
      <c r="B99" s="53">
        <v>2</v>
      </c>
      <c r="C99" s="53" t="s">
        <v>27</v>
      </c>
      <c r="D99" s="366">
        <f>'PLOT 5'!D102</f>
        <v>2313.6924999999997</v>
      </c>
      <c r="E99" s="369">
        <f>D99*B99</f>
        <v>4627.3849999999993</v>
      </c>
      <c r="G99" s="12"/>
    </row>
    <row r="100" spans="1:7" ht="15.75" customHeight="1">
      <c r="A100" t="s">
        <v>42</v>
      </c>
      <c r="B100" s="53"/>
      <c r="C100" s="53"/>
      <c r="D100" s="366"/>
      <c r="E100" s="369"/>
      <c r="G100" s="12"/>
    </row>
    <row r="101" spans="1:7" ht="15.75" customHeight="1">
      <c r="B101" s="53"/>
      <c r="C101" s="53"/>
      <c r="D101" s="366"/>
      <c r="E101" s="369"/>
      <c r="G101" s="12"/>
    </row>
    <row r="102" spans="1:7" ht="15.75" customHeight="1">
      <c r="B102" s="53"/>
      <c r="C102" s="53"/>
      <c r="D102" s="366"/>
      <c r="E102" s="369"/>
      <c r="G102" s="12"/>
    </row>
    <row r="103" spans="1:7" ht="15.75" customHeight="1">
      <c r="A103" t="s">
        <v>43</v>
      </c>
      <c r="B103" s="53"/>
      <c r="C103" s="53" t="s">
        <v>27</v>
      </c>
      <c r="D103" s="366">
        <f>'PLOT 5'!D106</f>
        <v>3720.99</v>
      </c>
      <c r="E103" s="369">
        <f>D103*B103</f>
        <v>0</v>
      </c>
      <c r="G103" s="12"/>
    </row>
    <row r="104" spans="1:7" ht="15.75" customHeight="1">
      <c r="A104" t="s">
        <v>44</v>
      </c>
      <c r="B104" s="53"/>
      <c r="C104" s="53"/>
      <c r="D104" s="366"/>
      <c r="E104" s="369"/>
      <c r="G104" s="12"/>
    </row>
    <row r="105" spans="1:7" ht="15.75" customHeight="1">
      <c r="B105" s="53"/>
      <c r="C105" s="53"/>
      <c r="D105" s="366"/>
      <c r="E105" s="369"/>
      <c r="G105" s="12"/>
    </row>
    <row r="106" spans="1:7" ht="15.75" customHeight="1" thickBot="1">
      <c r="B106" s="53"/>
      <c r="C106" s="14" t="s">
        <v>3</v>
      </c>
      <c r="D106" s="366"/>
      <c r="E106" s="369"/>
      <c r="G106" s="12"/>
    </row>
    <row r="107" spans="1:7" ht="16.5" customHeight="1" thickTop="1" thickBot="1">
      <c r="B107" s="53"/>
      <c r="C107" s="14" t="s">
        <v>24</v>
      </c>
      <c r="D107" s="366"/>
      <c r="E107" s="370">
        <f>SUM(E94:E105)</f>
        <v>16041.450999999997</v>
      </c>
      <c r="G107" s="12"/>
    </row>
    <row r="108" spans="1:7" ht="15.75" customHeight="1" thickTop="1">
      <c r="B108" s="53"/>
      <c r="C108" s="14"/>
      <c r="D108" s="366"/>
      <c r="E108" s="374"/>
      <c r="G108" s="12"/>
    </row>
    <row r="109" spans="1:7" ht="15.75" customHeight="1">
      <c r="A109" s="4" t="s">
        <v>45</v>
      </c>
      <c r="B109" s="53"/>
      <c r="C109" s="53"/>
      <c r="D109" s="366"/>
      <c r="E109" s="369"/>
      <c r="G109" s="12"/>
    </row>
    <row r="110" spans="1:7" ht="15.75" customHeight="1">
      <c r="B110" s="53"/>
      <c r="C110" s="53"/>
      <c r="D110" s="366"/>
      <c r="E110" s="369"/>
      <c r="G110" s="14"/>
    </row>
    <row r="111" spans="1:7" ht="17.25" customHeight="1">
      <c r="A111" t="s">
        <v>46</v>
      </c>
      <c r="B111" s="13">
        <v>50</v>
      </c>
      <c r="C111" s="53" t="s">
        <v>23</v>
      </c>
      <c r="D111" s="366">
        <f>'PLOT 5'!D114</f>
        <v>0</v>
      </c>
      <c r="E111" s="369">
        <f>D111*B111</f>
        <v>0</v>
      </c>
      <c r="G111" s="14"/>
    </row>
    <row r="112" spans="1:7" ht="15.75" customHeight="1">
      <c r="B112" s="53"/>
      <c r="C112" s="53"/>
      <c r="D112" s="366"/>
      <c r="E112" s="369"/>
      <c r="G112" s="12"/>
    </row>
    <row r="113" spans="1:7" ht="15.75" customHeight="1">
      <c r="A113" t="s">
        <v>47</v>
      </c>
      <c r="B113" s="53">
        <v>52</v>
      </c>
      <c r="C113" s="53" t="s">
        <v>18</v>
      </c>
      <c r="D113" s="366">
        <f>'PLOT 5'!D116</f>
        <v>64.878799999999998</v>
      </c>
      <c r="E113" s="369">
        <f>B113*D113</f>
        <v>3373.6976</v>
      </c>
      <c r="G113" s="12"/>
    </row>
    <row r="114" spans="1:7" ht="15.75" customHeight="1">
      <c r="B114" s="53"/>
      <c r="C114" s="53"/>
      <c r="D114" s="366"/>
      <c r="E114" s="369"/>
      <c r="G114" s="12"/>
    </row>
    <row r="115" spans="1:7" ht="15.75" customHeight="1">
      <c r="A115" t="s">
        <v>48</v>
      </c>
      <c r="B115" s="53">
        <v>0</v>
      </c>
      <c r="C115" s="53" t="s">
        <v>18</v>
      </c>
      <c r="D115" s="366">
        <f>'PLOT 5'!D118</f>
        <v>0</v>
      </c>
      <c r="E115" s="369">
        <f>B115*D115</f>
        <v>0</v>
      </c>
      <c r="G115" s="12"/>
    </row>
    <row r="116" spans="1:7" ht="15.75" customHeight="1">
      <c r="B116" s="53"/>
      <c r="C116" s="53"/>
      <c r="D116" s="372"/>
      <c r="E116" s="369"/>
      <c r="G116" s="12"/>
    </row>
    <row r="117" spans="1:7" ht="15.75" customHeight="1" thickBot="1">
      <c r="B117" s="53"/>
      <c r="C117" s="14" t="s">
        <v>49</v>
      </c>
      <c r="D117" s="366"/>
      <c r="E117" s="369"/>
      <c r="G117" s="12"/>
    </row>
    <row r="118" spans="1:7" ht="16.5" customHeight="1" thickTop="1" thickBot="1">
      <c r="B118" s="53"/>
      <c r="C118" s="14" t="s">
        <v>24</v>
      </c>
      <c r="D118" s="366"/>
      <c r="E118" s="370">
        <f>SUM(E111:E117)</f>
        <v>3373.6976</v>
      </c>
      <c r="G118" s="12"/>
    </row>
    <row r="119" spans="1:7" ht="15.75" customHeight="1" thickTop="1">
      <c r="B119" s="53"/>
      <c r="C119" s="53"/>
      <c r="D119" s="366"/>
      <c r="E119" s="369"/>
      <c r="G119" s="12"/>
    </row>
    <row r="120" spans="1:7" ht="15.75" customHeight="1">
      <c r="A120" s="4" t="s">
        <v>50</v>
      </c>
      <c r="B120" s="53"/>
      <c r="C120" s="53"/>
      <c r="D120" s="366"/>
      <c r="E120" s="369"/>
      <c r="G120" s="12"/>
    </row>
    <row r="121" spans="1:7" ht="15.75" customHeight="1">
      <c r="B121" s="53"/>
      <c r="C121" s="53"/>
      <c r="D121" s="366"/>
      <c r="E121" s="369"/>
      <c r="G121" s="12"/>
    </row>
    <row r="122" spans="1:7" ht="15.75" customHeight="1">
      <c r="A122" t="s">
        <v>51</v>
      </c>
      <c r="B122" s="53">
        <v>8</v>
      </c>
      <c r="C122" s="53" t="s">
        <v>27</v>
      </c>
      <c r="D122" s="366">
        <f>'PLOT 5'!D125</f>
        <v>562.91899999999998</v>
      </c>
      <c r="E122" s="369">
        <f>D122*B122</f>
        <v>4503.3519999999999</v>
      </c>
      <c r="G122" s="12"/>
    </row>
    <row r="123" spans="1:7" ht="15.75" customHeight="1">
      <c r="A123" t="s">
        <v>52</v>
      </c>
      <c r="B123" s="53"/>
      <c r="C123" s="53"/>
      <c r="D123" s="366"/>
      <c r="E123" s="369"/>
      <c r="G123" s="12"/>
    </row>
    <row r="124" spans="1:7" ht="15.75" customHeight="1">
      <c r="B124" s="53"/>
      <c r="C124" s="53"/>
      <c r="D124" s="366"/>
      <c r="E124" s="369"/>
      <c r="G124" s="12"/>
    </row>
    <row r="125" spans="1:7" ht="15.75" customHeight="1">
      <c r="A125" s="48" t="s">
        <v>255</v>
      </c>
      <c r="B125" s="53">
        <v>1</v>
      </c>
      <c r="C125" s="53" t="s">
        <v>27</v>
      </c>
      <c r="D125" s="366">
        <f>'PLOT 5'!D128</f>
        <v>1288.0349999999999</v>
      </c>
      <c r="E125" s="369">
        <f>B125*D125</f>
        <v>1288.0349999999999</v>
      </c>
      <c r="G125" s="12"/>
    </row>
    <row r="126" spans="1:7" ht="15.75" customHeight="1">
      <c r="A126" t="s">
        <v>52</v>
      </c>
      <c r="B126" s="53"/>
      <c r="C126" s="53"/>
      <c r="D126" s="366"/>
      <c r="E126" s="369"/>
      <c r="G126" s="12"/>
    </row>
    <row r="127" spans="1:7" ht="15.75" customHeight="1">
      <c r="B127" s="53"/>
      <c r="C127" s="53"/>
      <c r="D127" s="366"/>
      <c r="E127" s="369"/>
      <c r="G127" s="12"/>
    </row>
    <row r="128" spans="1:7" ht="15.75" customHeight="1" thickBot="1">
      <c r="B128" s="53"/>
      <c r="C128" s="14" t="s">
        <v>50</v>
      </c>
      <c r="D128" s="366"/>
      <c r="E128" s="369"/>
      <c r="G128" s="12"/>
    </row>
    <row r="129" spans="1:7" ht="16.5" customHeight="1" thickTop="1" thickBot="1">
      <c r="B129" s="53"/>
      <c r="C129" s="14" t="s">
        <v>24</v>
      </c>
      <c r="D129" s="366"/>
      <c r="E129" s="370">
        <f>SUM(E121:E128)</f>
        <v>5791.3869999999997</v>
      </c>
      <c r="G129" s="12"/>
    </row>
    <row r="130" spans="1:7" ht="15.75" customHeight="1" thickTop="1">
      <c r="B130" s="53"/>
      <c r="C130" s="14"/>
      <c r="D130" s="366"/>
      <c r="E130" s="374"/>
      <c r="G130" s="12"/>
    </row>
    <row r="131" spans="1:7" ht="15.75" customHeight="1">
      <c r="A131" s="4" t="s">
        <v>53</v>
      </c>
      <c r="B131" s="53"/>
      <c r="C131" s="53"/>
      <c r="D131" s="366"/>
      <c r="E131" s="369"/>
      <c r="G131" s="12"/>
    </row>
    <row r="132" spans="1:7" ht="15.75" customHeight="1">
      <c r="B132" s="53"/>
      <c r="C132" s="53"/>
      <c r="D132" s="366"/>
      <c r="E132" s="369"/>
      <c r="G132" s="12"/>
    </row>
    <row r="133" spans="1:7" ht="17.25" customHeight="1">
      <c r="A133" t="s">
        <v>54</v>
      </c>
      <c r="B133" s="13">
        <v>100</v>
      </c>
      <c r="C133" s="53" t="s">
        <v>23</v>
      </c>
      <c r="D133" s="366">
        <f>'PLOT 5'!D136</f>
        <v>0</v>
      </c>
      <c r="E133" s="369">
        <f>D133*B133</f>
        <v>0</v>
      </c>
      <c r="G133" s="12"/>
    </row>
    <row r="134" spans="1:7" ht="15.75" customHeight="1">
      <c r="B134" s="53"/>
      <c r="C134" s="53"/>
      <c r="D134" s="366"/>
      <c r="E134" s="369"/>
      <c r="G134" s="12"/>
    </row>
    <row r="135" spans="1:7" ht="15.75" customHeight="1">
      <c r="A135" t="s">
        <v>55</v>
      </c>
      <c r="B135" s="53">
        <v>104</v>
      </c>
      <c r="C135" s="53" t="s">
        <v>18</v>
      </c>
      <c r="D135" s="366">
        <f>'PLOT 5'!D138</f>
        <v>0</v>
      </c>
      <c r="E135" s="369">
        <f>D135*B135</f>
        <v>0</v>
      </c>
      <c r="G135" s="12"/>
    </row>
    <row r="136" spans="1:7" ht="15.75" customHeight="1">
      <c r="B136" s="53"/>
      <c r="C136" s="53"/>
      <c r="D136" s="366"/>
      <c r="E136" s="369"/>
      <c r="G136" s="12"/>
    </row>
    <row r="137" spans="1:7" ht="17.25" customHeight="1">
      <c r="A137" t="s">
        <v>56</v>
      </c>
      <c r="B137" s="13">
        <v>290</v>
      </c>
      <c r="C137" s="53" t="s">
        <v>23</v>
      </c>
      <c r="D137" s="366">
        <f>'PLOT 5'!D140</f>
        <v>4.67509</v>
      </c>
      <c r="E137" s="369">
        <f>D137*B137</f>
        <v>1355.7761</v>
      </c>
      <c r="G137" s="12"/>
    </row>
    <row r="138" spans="1:7" ht="15.75" customHeight="1">
      <c r="B138" s="53"/>
      <c r="C138" s="53"/>
      <c r="D138" s="366"/>
      <c r="E138" s="369"/>
      <c r="G138" s="12"/>
    </row>
    <row r="139" spans="1:7" ht="15.75" customHeight="1">
      <c r="A139" t="s">
        <v>57</v>
      </c>
      <c r="B139" s="51">
        <v>116</v>
      </c>
      <c r="C139" s="53" t="s">
        <v>14</v>
      </c>
      <c r="D139" s="366">
        <f>'PLOT 5'!D142</f>
        <v>6.821815</v>
      </c>
      <c r="E139" s="369">
        <f>D139*B139</f>
        <v>791.33054000000004</v>
      </c>
      <c r="G139" s="12"/>
    </row>
    <row r="140" spans="1:7" ht="15.75" customHeight="1">
      <c r="B140" s="53"/>
      <c r="C140" s="53"/>
      <c r="D140" s="366"/>
      <c r="E140" s="369"/>
      <c r="G140" s="12"/>
    </row>
    <row r="141" spans="1:7" ht="17.25" customHeight="1">
      <c r="A141" t="s">
        <v>58</v>
      </c>
      <c r="B141" s="13">
        <v>23</v>
      </c>
      <c r="C141" s="53" t="s">
        <v>23</v>
      </c>
      <c r="D141" s="366">
        <f>'PLOT 5'!D144</f>
        <v>56.291899999999998</v>
      </c>
      <c r="E141" s="369">
        <f>D141*B141</f>
        <v>1294.7137</v>
      </c>
      <c r="G141" s="12"/>
    </row>
    <row r="142" spans="1:7" ht="15.75" customHeight="1">
      <c r="A142" t="s">
        <v>59</v>
      </c>
      <c r="B142" s="53"/>
      <c r="C142" s="53"/>
      <c r="D142" s="366"/>
      <c r="E142" s="369"/>
      <c r="G142" s="12"/>
    </row>
    <row r="143" spans="1:7" ht="15.75" customHeight="1" thickBot="1">
      <c r="B143" s="53"/>
      <c r="C143" s="14" t="s">
        <v>5</v>
      </c>
      <c r="D143" s="366"/>
      <c r="E143" s="369"/>
      <c r="G143" s="12"/>
    </row>
    <row r="144" spans="1:7" ht="16.5" customHeight="1" thickTop="1" thickBot="1">
      <c r="B144" s="53"/>
      <c r="C144" s="14" t="s">
        <v>24</v>
      </c>
      <c r="D144" s="366"/>
      <c r="E144" s="370">
        <f>SUM(E133:E142)</f>
        <v>3441.8203400000002</v>
      </c>
      <c r="G144" s="12"/>
    </row>
    <row r="145" spans="1:7" ht="15.75" customHeight="1" thickTop="1">
      <c r="B145" s="53"/>
      <c r="C145" s="14"/>
      <c r="D145" s="366"/>
      <c r="E145" s="374"/>
      <c r="G145" s="12"/>
    </row>
    <row r="146" spans="1:7" ht="15.75" customHeight="1">
      <c r="A146" s="4" t="s">
        <v>60</v>
      </c>
      <c r="B146" s="53"/>
      <c r="C146" s="53"/>
      <c r="D146" s="366"/>
      <c r="E146" s="369"/>
      <c r="G146" s="12"/>
    </row>
    <row r="147" spans="1:7" ht="15.75" customHeight="1">
      <c r="B147" s="53"/>
      <c r="C147" s="53"/>
      <c r="D147" s="366"/>
      <c r="E147" s="369"/>
      <c r="G147" s="12"/>
    </row>
    <row r="148" spans="1:7" ht="17.25" customHeight="1">
      <c r="A148" t="s">
        <v>61</v>
      </c>
      <c r="B148" s="13">
        <v>49</v>
      </c>
      <c r="C148" s="53" t="s">
        <v>23</v>
      </c>
      <c r="D148" s="366">
        <f>'PLOT 5'!D151</f>
        <v>54.383699999999997</v>
      </c>
      <c r="E148" s="369">
        <f>D148*B148</f>
        <v>2664.8013000000001</v>
      </c>
      <c r="G148" s="12"/>
    </row>
    <row r="149" spans="1:7" ht="15.75" customHeight="1">
      <c r="A149" t="s">
        <v>62</v>
      </c>
      <c r="B149" s="53"/>
      <c r="C149" s="53"/>
      <c r="D149" s="366"/>
      <c r="E149" s="369"/>
      <c r="G149" s="12"/>
    </row>
    <row r="150" spans="1:7" ht="15.75" customHeight="1">
      <c r="B150" s="53"/>
      <c r="C150" s="53"/>
      <c r="D150" s="366"/>
      <c r="E150" s="369"/>
      <c r="G150" s="12"/>
    </row>
    <row r="151" spans="1:7" ht="17.25" customHeight="1">
      <c r="A151" t="s">
        <v>91</v>
      </c>
      <c r="B151" s="53"/>
      <c r="C151" s="53" t="s">
        <v>23</v>
      </c>
      <c r="D151" s="366">
        <f>'PLOT 5'!D154</f>
        <v>58.200099999999999</v>
      </c>
      <c r="E151" s="369"/>
      <c r="G151" s="12"/>
    </row>
    <row r="152" spans="1:7" ht="15.75" customHeight="1">
      <c r="B152" s="53"/>
      <c r="C152" s="53"/>
      <c r="D152" s="366"/>
      <c r="E152" s="369"/>
      <c r="G152" s="14"/>
    </row>
    <row r="153" spans="1:7" ht="15.75" customHeight="1" thickBot="1">
      <c r="B153" s="53"/>
      <c r="C153" s="14" t="s">
        <v>64</v>
      </c>
      <c r="D153" s="366"/>
      <c r="E153" s="369"/>
      <c r="G153" s="12"/>
    </row>
    <row r="154" spans="1:7" ht="16.5" customHeight="1" thickTop="1" thickBot="1">
      <c r="B154" s="53"/>
      <c r="C154" s="14" t="s">
        <v>24</v>
      </c>
      <c r="D154" s="366"/>
      <c r="E154" s="370">
        <f>SUM(E148:E151)</f>
        <v>2664.8013000000001</v>
      </c>
      <c r="G154" s="12"/>
    </row>
    <row r="155" spans="1:7" ht="16.5" customHeight="1" thickTop="1">
      <c r="B155" s="53"/>
      <c r="C155" s="14"/>
      <c r="D155" s="366"/>
      <c r="E155" s="373"/>
      <c r="G155" s="12"/>
    </row>
    <row r="156" spans="1:7" ht="16.5" customHeight="1">
      <c r="B156" s="53"/>
      <c r="C156" s="14"/>
      <c r="D156" s="366"/>
      <c r="E156" s="373"/>
      <c r="G156" s="12"/>
    </row>
    <row r="157" spans="1:7" ht="15.75" customHeight="1">
      <c r="A157" s="4" t="s">
        <v>65</v>
      </c>
      <c r="B157" s="53"/>
      <c r="C157" s="53"/>
      <c r="D157" s="366"/>
      <c r="E157" s="369"/>
      <c r="G157" s="12"/>
    </row>
    <row r="158" spans="1:7" ht="15.75" customHeight="1">
      <c r="B158" s="53"/>
      <c r="C158" s="53"/>
      <c r="D158" s="366"/>
      <c r="E158" s="369"/>
      <c r="G158" s="12"/>
    </row>
    <row r="159" spans="1:7" ht="17.25" customHeight="1">
      <c r="A159" s="48" t="s">
        <v>173</v>
      </c>
      <c r="B159" s="13">
        <v>90</v>
      </c>
      <c r="C159" s="53" t="s">
        <v>23</v>
      </c>
      <c r="D159" s="366">
        <f>'PLOT 5'!D162</f>
        <v>25.7607</v>
      </c>
      <c r="E159" s="369">
        <f>D159*B159</f>
        <v>2318.4630000000002</v>
      </c>
      <c r="G159" s="12"/>
    </row>
    <row r="160" spans="1:7" ht="15.75" customHeight="1">
      <c r="A160" s="48" t="s">
        <v>174</v>
      </c>
      <c r="B160" s="53"/>
      <c r="C160" s="53"/>
      <c r="D160" s="366"/>
      <c r="E160" s="369"/>
      <c r="G160" s="12"/>
    </row>
    <row r="161" spans="1:7" ht="15.75" customHeight="1">
      <c r="B161" s="53"/>
      <c r="C161" s="53"/>
      <c r="D161" s="366"/>
      <c r="E161" s="369"/>
      <c r="G161" s="12"/>
    </row>
    <row r="162" spans="1:7" ht="17.25" customHeight="1">
      <c r="A162" t="s">
        <v>66</v>
      </c>
      <c r="B162" s="13">
        <f>B159</f>
        <v>90</v>
      </c>
      <c r="C162" s="53" t="s">
        <v>23</v>
      </c>
      <c r="D162" s="366">
        <f>'PLOT 5'!D165</f>
        <v>4.67509</v>
      </c>
      <c r="E162" s="369">
        <f>D162*B162</f>
        <v>420.75810000000001</v>
      </c>
      <c r="G162" s="12"/>
    </row>
    <row r="163" spans="1:7" ht="17.25" customHeight="1">
      <c r="B163" s="13"/>
      <c r="C163" s="53"/>
      <c r="D163" s="366"/>
      <c r="E163" s="369"/>
      <c r="G163" s="12"/>
    </row>
    <row r="164" spans="1:7" ht="17.25" customHeight="1">
      <c r="A164" t="s">
        <v>256</v>
      </c>
      <c r="B164" s="13">
        <v>1</v>
      </c>
      <c r="C164" s="53" t="s">
        <v>1</v>
      </c>
      <c r="D164" s="366">
        <f>'PLOT 5'!D167</f>
        <v>0</v>
      </c>
      <c r="E164" s="369">
        <f>D164*B164</f>
        <v>0</v>
      </c>
      <c r="G164" s="12"/>
    </row>
    <row r="165" spans="1:7" ht="17.25" customHeight="1">
      <c r="B165" s="13"/>
      <c r="C165" s="53"/>
      <c r="D165" s="366"/>
      <c r="E165" s="369"/>
      <c r="G165" s="12"/>
    </row>
    <row r="166" spans="1:7" ht="15.75" customHeight="1">
      <c r="B166" s="53"/>
      <c r="C166" s="53"/>
      <c r="D166" s="366"/>
      <c r="E166" s="369"/>
      <c r="G166" s="12"/>
    </row>
    <row r="167" spans="1:7" ht="15.75" customHeight="1" thickBot="1">
      <c r="B167" s="53"/>
      <c r="C167" s="14" t="s">
        <v>6</v>
      </c>
      <c r="D167" s="366"/>
      <c r="E167" s="369"/>
      <c r="G167" s="12"/>
    </row>
    <row r="168" spans="1:7" ht="16.5" customHeight="1" thickTop="1" thickBot="1">
      <c r="B168" s="53"/>
      <c r="C168" s="14" t="s">
        <v>24</v>
      </c>
      <c r="D168" s="366"/>
      <c r="E168" s="370">
        <f>SUM(E159:E167)</f>
        <v>2739.2211000000002</v>
      </c>
      <c r="G168" s="12"/>
    </row>
    <row r="169" spans="1:7" ht="15.75" customHeight="1" thickTop="1">
      <c r="B169" s="53"/>
      <c r="C169" s="14"/>
      <c r="D169" s="366"/>
      <c r="E169" s="374"/>
      <c r="G169" s="12"/>
    </row>
    <row r="170" spans="1:7" ht="15.75" customHeight="1">
      <c r="A170" s="4" t="s">
        <v>67</v>
      </c>
      <c r="B170" s="53"/>
      <c r="C170" s="53"/>
      <c r="D170" s="366"/>
      <c r="E170" s="369"/>
      <c r="G170" s="12"/>
    </row>
    <row r="171" spans="1:7" ht="15.75" customHeight="1">
      <c r="B171" s="53"/>
      <c r="C171" s="53"/>
      <c r="D171" s="366"/>
      <c r="E171" s="369"/>
      <c r="G171" s="12"/>
    </row>
    <row r="172" spans="1:7" ht="15.75" customHeight="1">
      <c r="A172" t="s">
        <v>68</v>
      </c>
      <c r="B172" s="53">
        <v>1</v>
      </c>
      <c r="C172" s="53" t="s">
        <v>69</v>
      </c>
      <c r="D172" s="366">
        <f>'PLOT 5'!D175</f>
        <v>15000</v>
      </c>
      <c r="E172" s="369">
        <f>D172*B172</f>
        <v>15000</v>
      </c>
      <c r="G172" s="12"/>
    </row>
    <row r="173" spans="1:7" ht="15.75" customHeight="1">
      <c r="B173" s="53"/>
      <c r="C173" s="53"/>
      <c r="D173" s="366"/>
      <c r="E173" s="369"/>
      <c r="G173" s="12"/>
    </row>
    <row r="174" spans="1:7" ht="15.75" customHeight="1">
      <c r="A174" t="s">
        <v>252</v>
      </c>
      <c r="B174" s="53">
        <v>1</v>
      </c>
      <c r="C174" s="53" t="s">
        <v>69</v>
      </c>
      <c r="D174" s="366">
        <f>'PLOT 5'!D177</f>
        <v>1000</v>
      </c>
      <c r="E174" s="369">
        <f>D174*B174</f>
        <v>1000</v>
      </c>
      <c r="G174" s="12"/>
    </row>
    <row r="175" spans="1:7" ht="15.75" customHeight="1">
      <c r="B175" s="53"/>
      <c r="C175" s="53"/>
      <c r="D175" s="366"/>
      <c r="E175" s="369"/>
      <c r="G175" s="12"/>
    </row>
    <row r="176" spans="1:7" ht="15.75" customHeight="1">
      <c r="A176" t="s">
        <v>70</v>
      </c>
      <c r="B176" s="53"/>
      <c r="C176" s="53" t="s">
        <v>69</v>
      </c>
      <c r="D176" s="366">
        <f>'PLOT 5'!D179</f>
        <v>1500</v>
      </c>
      <c r="E176" s="369">
        <f>D176*B176</f>
        <v>0</v>
      </c>
      <c r="G176" s="12"/>
    </row>
    <row r="177" spans="1:7" ht="15.75" customHeight="1">
      <c r="B177" s="53"/>
      <c r="C177" s="53"/>
      <c r="D177" s="366"/>
      <c r="E177" s="369"/>
      <c r="G177" s="12"/>
    </row>
    <row r="178" spans="1:7" ht="15.75" customHeight="1">
      <c r="A178" t="s">
        <v>71</v>
      </c>
      <c r="B178" s="53">
        <v>1</v>
      </c>
      <c r="C178" s="53" t="s">
        <v>72</v>
      </c>
      <c r="D178" s="366">
        <f>'PLOT 5'!D181</f>
        <v>2500</v>
      </c>
      <c r="E178" s="369">
        <f>D178*B178</f>
        <v>2500</v>
      </c>
      <c r="G178" s="12"/>
    </row>
    <row r="179" spans="1:7" ht="15.75" customHeight="1">
      <c r="B179" s="53"/>
      <c r="C179" s="53"/>
      <c r="D179" s="366"/>
      <c r="E179" s="369"/>
      <c r="G179" s="12"/>
    </row>
    <row r="180" spans="1:7" ht="15.75" customHeight="1">
      <c r="A180" t="s">
        <v>73</v>
      </c>
      <c r="B180" s="53">
        <v>1</v>
      </c>
      <c r="C180" s="53" t="s">
        <v>72</v>
      </c>
      <c r="D180" s="366">
        <f>'PLOT 5'!D183</f>
        <v>1000</v>
      </c>
      <c r="E180" s="369">
        <f>D180*B180</f>
        <v>1000</v>
      </c>
      <c r="G180" s="12"/>
    </row>
    <row r="181" spans="1:7" ht="15.75" customHeight="1">
      <c r="B181" s="53"/>
      <c r="C181" s="53"/>
      <c r="D181" s="366"/>
      <c r="E181" s="369"/>
      <c r="G181" s="12"/>
    </row>
    <row r="182" spans="1:7" ht="15.75" customHeight="1" thickBot="1">
      <c r="B182" s="53"/>
      <c r="C182" s="14" t="s">
        <v>67</v>
      </c>
      <c r="D182" s="366"/>
      <c r="E182" s="369"/>
      <c r="G182" s="12"/>
    </row>
    <row r="183" spans="1:7" ht="16.5" customHeight="1" thickTop="1" thickBot="1">
      <c r="B183" s="53"/>
      <c r="C183" s="14" t="s">
        <v>24</v>
      </c>
      <c r="D183" s="366"/>
      <c r="E183" s="370">
        <f>SUM(E172:E182)</f>
        <v>19500</v>
      </c>
      <c r="G183" s="12"/>
    </row>
    <row r="184" spans="1:7" ht="15.75" customHeight="1" thickTop="1">
      <c r="B184" s="53"/>
      <c r="C184" s="53"/>
      <c r="D184" s="366"/>
      <c r="E184" s="369"/>
      <c r="G184" s="12"/>
    </row>
    <row r="185" spans="1:7" ht="15.75" customHeight="1">
      <c r="A185" s="4" t="s">
        <v>74</v>
      </c>
      <c r="B185" s="53"/>
      <c r="C185" s="53"/>
      <c r="D185" s="366"/>
      <c r="E185" s="369"/>
      <c r="G185" s="12"/>
    </row>
    <row r="186" spans="1:7" ht="15.75" customHeight="1">
      <c r="B186" s="53"/>
      <c r="C186" s="53"/>
      <c r="D186" s="366"/>
      <c r="E186" s="369"/>
      <c r="G186" s="12"/>
    </row>
    <row r="187" spans="1:7" ht="15.75" customHeight="1">
      <c r="A187" t="s">
        <v>75</v>
      </c>
      <c r="B187" s="53">
        <v>1</v>
      </c>
      <c r="C187" s="53" t="s">
        <v>1</v>
      </c>
      <c r="D187" s="366">
        <f>'PLOT 5'!D190</f>
        <v>2500</v>
      </c>
      <c r="E187" s="369">
        <f>D187*B187</f>
        <v>2500</v>
      </c>
      <c r="G187" s="12"/>
    </row>
    <row r="188" spans="1:7" ht="15.75" customHeight="1">
      <c r="B188" s="53"/>
      <c r="C188" s="53"/>
      <c r="D188" s="366"/>
      <c r="E188" s="369"/>
      <c r="G188" s="12"/>
    </row>
    <row r="189" spans="1:7" ht="15.75" customHeight="1">
      <c r="A189" t="s">
        <v>247</v>
      </c>
      <c r="B189" s="53">
        <v>1</v>
      </c>
      <c r="C189" s="53" t="s">
        <v>1</v>
      </c>
      <c r="D189" s="366">
        <f>'PLOT 5'!D192</f>
        <v>1500</v>
      </c>
      <c r="E189" s="369">
        <f>D189*B189</f>
        <v>1500</v>
      </c>
      <c r="G189" s="12"/>
    </row>
    <row r="190" spans="1:7" ht="15.75" customHeight="1">
      <c r="B190" s="53"/>
      <c r="C190" s="53"/>
      <c r="D190" s="366"/>
      <c r="E190" s="369"/>
      <c r="G190" s="12"/>
    </row>
    <row r="191" spans="1:7" ht="15.75" customHeight="1">
      <c r="A191" t="s">
        <v>76</v>
      </c>
      <c r="B191" s="53">
        <v>1</v>
      </c>
      <c r="C191" s="53" t="s">
        <v>72</v>
      </c>
      <c r="D191" s="366">
        <f>'PLOT 5'!D194</f>
        <v>500</v>
      </c>
      <c r="E191" s="369">
        <f>D191*B191</f>
        <v>500</v>
      </c>
      <c r="G191" s="12"/>
    </row>
    <row r="192" spans="1:7" ht="15.75" customHeight="1">
      <c r="B192" s="53"/>
      <c r="C192" s="53"/>
      <c r="D192" s="366"/>
      <c r="E192" s="369"/>
      <c r="G192" s="12"/>
    </row>
    <row r="193" spans="1:7" ht="15.75" customHeight="1" thickBot="1">
      <c r="B193" s="53"/>
      <c r="C193" s="14" t="s">
        <v>74</v>
      </c>
      <c r="D193" s="366"/>
      <c r="E193" s="369"/>
      <c r="G193" s="12"/>
    </row>
    <row r="194" spans="1:7" ht="16.5" customHeight="1" thickTop="1" thickBot="1">
      <c r="B194" s="53"/>
      <c r="C194" s="14" t="s">
        <v>24</v>
      </c>
      <c r="D194" s="366"/>
      <c r="E194" s="370">
        <f>SUM(E187:E193)</f>
        <v>4500</v>
      </c>
      <c r="G194" s="12"/>
    </row>
    <row r="195" spans="1:7" ht="15.75" customHeight="1" thickTop="1">
      <c r="B195" s="53"/>
      <c r="C195" s="53"/>
      <c r="D195" s="366"/>
      <c r="E195" s="369"/>
      <c r="G195" s="12"/>
    </row>
    <row r="196" spans="1:7" ht="15.75" customHeight="1">
      <c r="A196" s="4" t="s">
        <v>77</v>
      </c>
      <c r="B196" s="53"/>
      <c r="C196" s="53"/>
      <c r="D196" s="366"/>
      <c r="E196" s="369"/>
    </row>
    <row r="197" spans="1:7" ht="15.75" customHeight="1">
      <c r="B197" s="53"/>
      <c r="C197" s="53"/>
      <c r="D197" s="366"/>
      <c r="E197" s="369"/>
    </row>
    <row r="198" spans="1:7" ht="17.25" customHeight="1">
      <c r="A198" t="s">
        <v>78</v>
      </c>
      <c r="B198" s="13">
        <v>96</v>
      </c>
      <c r="C198" s="53" t="s">
        <v>23</v>
      </c>
      <c r="D198" s="366">
        <f>'PLOT 5'!D201</f>
        <v>80.144400000000005</v>
      </c>
      <c r="E198" s="369">
        <f t="shared" ref="E198:E200" si="1">D198*B198</f>
        <v>7693.8624</v>
      </c>
    </row>
    <row r="199" spans="1:7" ht="15.75" customHeight="1">
      <c r="A199" t="s">
        <v>79</v>
      </c>
      <c r="B199" s="13">
        <v>96</v>
      </c>
      <c r="C199" s="53" t="str">
        <f>C198</f>
        <v>m2</v>
      </c>
      <c r="D199" s="366">
        <f>'PLOT 5'!D202</f>
        <v>113.53789999999999</v>
      </c>
      <c r="E199" s="369">
        <f t="shared" si="1"/>
        <v>10899.6384</v>
      </c>
    </row>
    <row r="200" spans="1:7" ht="15.75" customHeight="1">
      <c r="A200" t="s">
        <v>80</v>
      </c>
      <c r="B200" s="53">
        <v>1</v>
      </c>
      <c r="C200" s="53" t="s">
        <v>81</v>
      </c>
      <c r="D200" s="366" t="str">
        <f>'PLOT 5'!D203</f>
        <v>inc</v>
      </c>
      <c r="E200" s="369" t="e">
        <f t="shared" si="1"/>
        <v>#VALUE!</v>
      </c>
    </row>
    <row r="201" spans="1:7" ht="15.75" customHeight="1">
      <c r="A201" t="s">
        <v>258</v>
      </c>
      <c r="B201" s="53">
        <v>1</v>
      </c>
      <c r="C201" s="53" t="s">
        <v>81</v>
      </c>
      <c r="D201" s="366">
        <f>'PLOT 5'!D204</f>
        <v>3137.65326</v>
      </c>
      <c r="E201" s="369">
        <f t="shared" ref="E201" si="2">D201*B201</f>
        <v>3137.65326</v>
      </c>
    </row>
    <row r="202" spans="1:7" ht="15.75" customHeight="1">
      <c r="B202" s="53"/>
      <c r="C202" s="53"/>
      <c r="D202" s="366"/>
      <c r="E202" s="369"/>
    </row>
    <row r="203" spans="1:7" ht="15.75" customHeight="1">
      <c r="B203" s="53"/>
      <c r="C203" s="53"/>
      <c r="D203" s="366"/>
      <c r="E203" s="369"/>
    </row>
    <row r="204" spans="1:7" ht="15.75" customHeight="1" thickBot="1">
      <c r="B204" s="53"/>
      <c r="C204" s="14" t="s">
        <v>82</v>
      </c>
      <c r="D204" s="366"/>
      <c r="E204" s="369"/>
    </row>
    <row r="205" spans="1:7" ht="16.5" customHeight="1" thickTop="1" thickBot="1">
      <c r="B205" s="53"/>
      <c r="C205" s="14" t="s">
        <v>24</v>
      </c>
      <c r="D205" s="366"/>
      <c r="E205" s="370" t="e">
        <f>SUM(E198:E204)</f>
        <v>#VALUE!</v>
      </c>
    </row>
    <row r="206" spans="1:7" ht="15.75" customHeight="1" thickTop="1">
      <c r="B206" s="53"/>
      <c r="C206" s="53"/>
      <c r="D206" s="366"/>
      <c r="E206" s="369"/>
    </row>
    <row r="207" spans="1:7" ht="15.75" customHeight="1" thickBot="1">
      <c r="B207" s="53"/>
      <c r="C207" s="53"/>
      <c r="D207" s="366"/>
      <c r="E207" s="369"/>
    </row>
    <row r="208" spans="1:7" ht="16.5" customHeight="1" thickTop="1" thickBot="1">
      <c r="B208" s="53"/>
      <c r="C208" s="53"/>
      <c r="D208" s="375" t="s">
        <v>226</v>
      </c>
      <c r="E208" s="370" t="e">
        <f>E205+E194+E183+E168+E154+E144+E129+E118+E107+E90+E62+E72+E37+E23+E30</f>
        <v>#VALUE!</v>
      </c>
    </row>
    <row r="209" spans="2:5" ht="15.75" customHeight="1" thickTop="1">
      <c r="B209" s="53"/>
      <c r="C209" s="53"/>
      <c r="D209" s="375" t="s">
        <v>83</v>
      </c>
      <c r="E209" s="369"/>
    </row>
    <row r="210" spans="2:5" ht="15.75" customHeight="1"/>
    <row r="211" spans="2:5" ht="15.75" customHeight="1"/>
    <row r="212" spans="2:5" ht="15.75" customHeight="1"/>
    <row r="213" spans="2:5" ht="15.75" customHeight="1"/>
    <row r="214" spans="2:5" ht="15.75" customHeight="1"/>
    <row r="215" spans="2:5" ht="15.75" customHeight="1"/>
    <row r="216" spans="2:5" ht="15.75" customHeight="1"/>
    <row r="217" spans="2:5" ht="15.75" customHeight="1"/>
    <row r="218" spans="2:5" ht="15.75" customHeight="1"/>
    <row r="219" spans="2:5" ht="15.75" customHeight="1"/>
    <row r="220" spans="2:5" ht="15.75" customHeight="1"/>
    <row r="221" spans="2:5" ht="15.75" customHeight="1"/>
    <row r="222" spans="2:5" ht="15.75" customHeight="1"/>
    <row r="223" spans="2:5" ht="15.75" customHeight="1"/>
    <row r="224" spans="2:5"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1">
    <mergeCell ref="D1:E4"/>
  </mergeCells>
  <pageMargins left="0.7" right="0.7" top="0.75" bottom="0.75" header="0" footer="0"/>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54BE4-A5EE-4BE3-B678-A0458F0629E7}">
  <sheetPr>
    <tabColor theme="5" tint="0.79998168889431442"/>
  </sheetPr>
  <dimension ref="A1:G1004"/>
  <sheetViews>
    <sheetView view="pageBreakPreview" zoomScaleNormal="100" zoomScaleSheetLayoutView="100" workbookViewId="0">
      <selection activeCell="A3" sqref="A3"/>
    </sheetView>
  </sheetViews>
  <sheetFormatPr defaultColWidth="14.453125" defaultRowHeight="15" customHeight="1"/>
  <cols>
    <col min="1" max="1" width="40.1796875" customWidth="1"/>
    <col min="2" max="3" width="11.453125" customWidth="1"/>
    <col min="4" max="4" width="11.453125" style="376" customWidth="1"/>
    <col min="5" max="5" width="11.453125" style="377" customWidth="1"/>
    <col min="6" max="7" width="11.453125" customWidth="1"/>
  </cols>
  <sheetData>
    <row r="1" spans="1:7" ht="14.5">
      <c r="D1" s="690"/>
      <c r="E1" s="691"/>
    </row>
    <row r="2" spans="1:7" ht="14.5">
      <c r="A2" s="17"/>
      <c r="D2" s="691"/>
      <c r="E2" s="691"/>
    </row>
    <row r="3" spans="1:7" ht="14.5">
      <c r="A3" s="18" t="s">
        <v>351</v>
      </c>
      <c r="D3" s="691"/>
      <c r="E3" s="691"/>
    </row>
    <row r="4" spans="1:7" ht="15.75" customHeight="1" thickBot="1">
      <c r="B4" s="53"/>
      <c r="C4" s="53"/>
      <c r="D4" s="692"/>
      <c r="E4" s="692"/>
    </row>
    <row r="5" spans="1:7" ht="16.5" customHeight="1" thickTop="1" thickBot="1">
      <c r="A5" s="47" t="s">
        <v>8</v>
      </c>
      <c r="B5" s="11" t="s">
        <v>9</v>
      </c>
      <c r="C5" s="11" t="s">
        <v>10</v>
      </c>
      <c r="D5" s="367" t="s">
        <v>11</v>
      </c>
      <c r="E5" s="368" t="s">
        <v>12</v>
      </c>
    </row>
    <row r="6" spans="1:7" ht="15.75" customHeight="1" thickTop="1">
      <c r="B6" s="53"/>
      <c r="C6" s="53"/>
      <c r="D6" s="366"/>
      <c r="E6" s="369"/>
      <c r="G6" s="12"/>
    </row>
    <row r="7" spans="1:7" ht="17.25" customHeight="1">
      <c r="A7" t="s">
        <v>13</v>
      </c>
      <c r="B7" s="13">
        <v>30</v>
      </c>
      <c r="C7" s="49" t="s">
        <v>14</v>
      </c>
      <c r="D7" s="366">
        <f>'PLOT 5'!D7</f>
        <v>138.34450000000001</v>
      </c>
      <c r="E7" s="369">
        <f>D7*B7</f>
        <v>4150.335</v>
      </c>
      <c r="G7" s="12"/>
    </row>
    <row r="8" spans="1:7" ht="14.5">
      <c r="A8" t="s">
        <v>15</v>
      </c>
      <c r="B8" s="53"/>
      <c r="C8" s="53"/>
      <c r="D8" s="366">
        <f>'PLOT 5'!D8</f>
        <v>0</v>
      </c>
      <c r="E8" s="369"/>
      <c r="G8" s="12"/>
    </row>
    <row r="9" spans="1:7" ht="14.5">
      <c r="A9" t="s">
        <v>16</v>
      </c>
      <c r="B9" s="53"/>
      <c r="C9" s="53"/>
      <c r="D9" s="366">
        <f>'PLOT 5'!D9</f>
        <v>0</v>
      </c>
      <c r="E9" s="369"/>
      <c r="G9" s="12"/>
    </row>
    <row r="10" spans="1:7" ht="14.5">
      <c r="B10" s="53"/>
      <c r="C10" s="53"/>
      <c r="D10" s="366">
        <f>'PLOT 5'!D12</f>
        <v>212.35403699999998</v>
      </c>
      <c r="E10" s="369"/>
      <c r="G10" s="12"/>
    </row>
    <row r="11" spans="1:7" ht="14.5">
      <c r="A11" t="s">
        <v>17</v>
      </c>
      <c r="B11" s="51">
        <f>B7*0.3</f>
        <v>9</v>
      </c>
      <c r="C11" s="53" t="s">
        <v>18</v>
      </c>
      <c r="D11" s="366">
        <f>'PLOT 5'!D16</f>
        <v>34.3476</v>
      </c>
      <c r="E11" s="369">
        <f>D11*B11</f>
        <v>309.1284</v>
      </c>
      <c r="G11" s="12"/>
    </row>
    <row r="12" spans="1:7" ht="14.5">
      <c r="A12" t="s">
        <v>19</v>
      </c>
      <c r="B12" s="53"/>
      <c r="C12" s="53"/>
      <c r="D12" s="366">
        <f>'PLOT 5'!D17</f>
        <v>0</v>
      </c>
      <c r="E12" s="369"/>
      <c r="G12" s="12"/>
    </row>
    <row r="13" spans="1:7" ht="14.5">
      <c r="B13" s="53"/>
      <c r="C13" s="53"/>
      <c r="D13" s="366">
        <f>'PLOT 5'!D18</f>
        <v>0</v>
      </c>
      <c r="E13" s="369"/>
      <c r="G13" s="12"/>
    </row>
    <row r="14" spans="1:7" ht="14.5">
      <c r="A14" t="s">
        <v>245</v>
      </c>
      <c r="B14" s="53">
        <v>19</v>
      </c>
      <c r="C14" s="53" t="s">
        <v>14</v>
      </c>
      <c r="D14" s="366">
        <f>'PLOT 5'!D19</f>
        <v>34.3476</v>
      </c>
      <c r="E14" s="369">
        <f>D14*B14</f>
        <v>652.60439999999994</v>
      </c>
      <c r="G14" s="12"/>
    </row>
    <row r="15" spans="1:7" ht="14.5">
      <c r="B15" s="53"/>
      <c r="C15" s="53"/>
      <c r="D15" s="366">
        <f>'PLOT 5'!D20</f>
        <v>0</v>
      </c>
      <c r="E15" s="369"/>
      <c r="G15" s="12"/>
    </row>
    <row r="16" spans="1:7" ht="14.5">
      <c r="A16" t="s">
        <v>17</v>
      </c>
      <c r="B16" s="13">
        <f>B14*0.3</f>
        <v>5.7</v>
      </c>
      <c r="C16" s="53"/>
      <c r="D16" s="366" t="e">
        <f>'PLOT 5'!#REF!</f>
        <v>#REF!</v>
      </c>
      <c r="E16" s="369"/>
      <c r="G16" s="12"/>
    </row>
    <row r="17" spans="1:7" ht="14.5">
      <c r="B17" s="53"/>
      <c r="C17" s="53"/>
      <c r="D17" s="366" t="e">
        <f>'PLOT 5'!#REF!</f>
        <v>#REF!</v>
      </c>
      <c r="E17" s="369"/>
      <c r="G17" s="12"/>
    </row>
    <row r="18" spans="1:7" ht="17.25" customHeight="1">
      <c r="A18" s="48" t="s">
        <v>253</v>
      </c>
      <c r="B18" s="54">
        <v>48</v>
      </c>
      <c r="C18" s="49" t="s">
        <v>18</v>
      </c>
      <c r="D18" s="366">
        <f>'PLOT 5'!D21</f>
        <v>69.677922999999993</v>
      </c>
      <c r="E18" s="369">
        <f>D18*B18</f>
        <v>3344.5403039999997</v>
      </c>
      <c r="G18" s="12"/>
    </row>
    <row r="19" spans="1:7" ht="14.5">
      <c r="B19" s="54"/>
      <c r="C19" s="53"/>
      <c r="D19" s="366">
        <f>'PLOT 5'!D22</f>
        <v>0</v>
      </c>
      <c r="E19" s="369"/>
      <c r="G19" s="12"/>
    </row>
    <row r="20" spans="1:7" ht="17.25" customHeight="1">
      <c r="A20" t="s">
        <v>22</v>
      </c>
      <c r="B20" s="51">
        <v>48</v>
      </c>
      <c r="C20" s="53" t="s">
        <v>23</v>
      </c>
      <c r="D20" s="366">
        <f>'PLOT 5'!D23</f>
        <v>25.7607</v>
      </c>
      <c r="E20" s="369">
        <f>D20*B20</f>
        <v>1236.5136</v>
      </c>
      <c r="G20" s="12"/>
    </row>
    <row r="21" spans="1:7" ht="14.5">
      <c r="B21" s="53"/>
      <c r="C21" s="53"/>
      <c r="D21" s="366">
        <f>'PLOT 5'!D24</f>
        <v>0</v>
      </c>
      <c r="E21" s="369"/>
      <c r="G21" s="12"/>
    </row>
    <row r="22" spans="1:7" ht="15.75" customHeight="1" thickBot="1">
      <c r="B22" s="53"/>
      <c r="C22" s="14" t="s">
        <v>8</v>
      </c>
      <c r="D22" s="366">
        <f>'PLOT 5'!D25</f>
        <v>0</v>
      </c>
      <c r="E22" s="369"/>
      <c r="G22" s="12"/>
    </row>
    <row r="23" spans="1:7" ht="16.5" customHeight="1" thickTop="1" thickBot="1">
      <c r="B23" s="53"/>
      <c r="C23" s="14" t="s">
        <v>24</v>
      </c>
      <c r="D23" s="366">
        <f>'PLOT 5'!D26</f>
        <v>0</v>
      </c>
      <c r="E23" s="370">
        <f>SUM(E7:E22)</f>
        <v>9693.1217039999992</v>
      </c>
      <c r="G23" s="12"/>
    </row>
    <row r="24" spans="1:7" ht="15.75" customHeight="1" thickTop="1">
      <c r="B24" s="53"/>
      <c r="C24" s="53"/>
      <c r="D24" s="366">
        <f>'PLOT 5'!D27</f>
        <v>0</v>
      </c>
      <c r="E24" s="369"/>
      <c r="G24" s="12"/>
    </row>
    <row r="25" spans="1:7" ht="15.75" customHeight="1">
      <c r="A25" s="50" t="s">
        <v>190</v>
      </c>
      <c r="B25" s="54"/>
      <c r="C25" s="54"/>
      <c r="D25" s="366">
        <f>'PLOT 5'!D28</f>
        <v>0</v>
      </c>
      <c r="E25" s="371"/>
      <c r="G25" s="12"/>
    </row>
    <row r="26" spans="1:7" ht="15.75" customHeight="1">
      <c r="A26" s="50"/>
      <c r="B26" s="54"/>
      <c r="C26" s="54"/>
      <c r="D26" s="366">
        <f>'PLOT 5'!D29</f>
        <v>0</v>
      </c>
      <c r="E26" s="371"/>
      <c r="G26" s="12"/>
    </row>
    <row r="27" spans="1:7" ht="15.75" customHeight="1">
      <c r="A27" s="55" t="s">
        <v>242</v>
      </c>
      <c r="B27" s="51">
        <v>160</v>
      </c>
      <c r="C27" s="54" t="s">
        <v>23</v>
      </c>
      <c r="D27" s="366">
        <f>'PLOT 5'!D30</f>
        <v>0</v>
      </c>
      <c r="E27" s="371">
        <f>D27*B27</f>
        <v>0</v>
      </c>
      <c r="G27" s="12"/>
    </row>
    <row r="28" spans="1:7" ht="15.75" customHeight="1">
      <c r="A28" s="55"/>
      <c r="B28" s="54"/>
      <c r="C28" s="54"/>
      <c r="D28" s="366">
        <f>'PLOT 5'!D31</f>
        <v>0</v>
      </c>
      <c r="E28" s="371"/>
      <c r="G28" s="12"/>
    </row>
    <row r="29" spans="1:7" ht="15.75" customHeight="1" thickBot="1">
      <c r="A29" s="55"/>
      <c r="B29" s="54"/>
      <c r="C29" s="52" t="s">
        <v>190</v>
      </c>
      <c r="D29" s="366">
        <f>'PLOT 5'!D32</f>
        <v>0</v>
      </c>
      <c r="E29" s="371"/>
      <c r="G29" s="12"/>
    </row>
    <row r="30" spans="1:7" ht="15.75" customHeight="1" thickTop="1" thickBot="1">
      <c r="A30" s="55"/>
      <c r="B30" s="54"/>
      <c r="C30" s="52" t="s">
        <v>24</v>
      </c>
      <c r="D30" s="366">
        <f>'PLOT 5'!D33</f>
        <v>0</v>
      </c>
      <c r="E30" s="370">
        <f>SUM(E27:E28)</f>
        <v>0</v>
      </c>
      <c r="G30" s="12"/>
    </row>
    <row r="31" spans="1:7" ht="15.75" customHeight="1" thickTop="1">
      <c r="A31" s="50"/>
      <c r="B31" s="54"/>
      <c r="C31" s="54"/>
      <c r="D31" s="366">
        <f>'PLOT 5'!D34</f>
        <v>0</v>
      </c>
      <c r="E31" s="371"/>
      <c r="G31" s="12"/>
    </row>
    <row r="32" spans="1:7" ht="15.75" customHeight="1">
      <c r="A32" s="47" t="s">
        <v>25</v>
      </c>
      <c r="B32" s="53"/>
      <c r="C32" s="53"/>
      <c r="D32" s="366">
        <f>'PLOT 5'!D35</f>
        <v>0</v>
      </c>
      <c r="E32" s="369"/>
      <c r="G32" s="12"/>
    </row>
    <row r="33" spans="1:7" ht="15.75" customHeight="1">
      <c r="A33" s="47"/>
      <c r="B33" s="53"/>
      <c r="C33" s="53"/>
      <c r="D33" s="366">
        <f>'PLOT 5'!D36</f>
        <v>0</v>
      </c>
      <c r="E33" s="369"/>
      <c r="G33" s="12"/>
    </row>
    <row r="34" spans="1:7" ht="17.25" customHeight="1">
      <c r="A34" t="s">
        <v>26</v>
      </c>
      <c r="B34" s="51">
        <v>45</v>
      </c>
      <c r="C34" s="53" t="s">
        <v>23</v>
      </c>
      <c r="D34" s="366">
        <f>'PLOT 5'!D37</f>
        <v>82.052599999999998</v>
      </c>
      <c r="E34" s="369">
        <f>D34*B34</f>
        <v>3692.3669999999997</v>
      </c>
      <c r="G34" s="12"/>
    </row>
    <row r="35" spans="1:7" ht="15.75" customHeight="1">
      <c r="B35" s="53"/>
      <c r="C35" s="53"/>
      <c r="D35" s="366">
        <f>'PLOT 5'!D38</f>
        <v>0</v>
      </c>
      <c r="E35" s="369"/>
      <c r="G35" s="12"/>
    </row>
    <row r="36" spans="1:7" ht="15.75" customHeight="1" thickBot="1">
      <c r="B36" s="53"/>
      <c r="C36" s="14" t="s">
        <v>25</v>
      </c>
      <c r="D36" s="366">
        <f>'PLOT 5'!D39</f>
        <v>0</v>
      </c>
      <c r="E36" s="369"/>
      <c r="G36" s="12"/>
    </row>
    <row r="37" spans="1:7" ht="16.5" customHeight="1" thickTop="1" thickBot="1">
      <c r="B37" s="53"/>
      <c r="C37" s="14" t="s">
        <v>24</v>
      </c>
      <c r="D37" s="366">
        <f>'PLOT 5'!D40</f>
        <v>0</v>
      </c>
      <c r="E37" s="370">
        <f>SUM(E34:E35)</f>
        <v>3692.3669999999997</v>
      </c>
      <c r="G37" s="12"/>
    </row>
    <row r="38" spans="1:7" ht="16.5" customHeight="1" thickTop="1">
      <c r="B38" s="53"/>
      <c r="C38" s="14"/>
      <c r="D38" s="366">
        <f>'PLOT 5'!D41</f>
        <v>0</v>
      </c>
      <c r="E38" s="373"/>
      <c r="G38" s="12"/>
    </row>
    <row r="39" spans="1:7" ht="16.5" customHeight="1">
      <c r="A39" s="4" t="s">
        <v>241</v>
      </c>
      <c r="B39" s="53"/>
      <c r="C39" s="53"/>
      <c r="D39" s="366">
        <f>'PLOT 5'!D42</f>
        <v>0</v>
      </c>
      <c r="E39" s="369"/>
      <c r="G39" s="12"/>
    </row>
    <row r="40" spans="1:7" ht="16.5" customHeight="1">
      <c r="B40" s="53"/>
      <c r="C40" s="53"/>
      <c r="D40" s="366">
        <f>'PLOT 5'!D43</f>
        <v>0</v>
      </c>
      <c r="E40" s="369"/>
      <c r="G40" s="12"/>
    </row>
    <row r="41" spans="1:7" ht="16.5" customHeight="1">
      <c r="A41" t="s">
        <v>30</v>
      </c>
      <c r="B41" s="13">
        <v>71</v>
      </c>
      <c r="C41" s="53" t="s">
        <v>23</v>
      </c>
      <c r="D41" s="366">
        <f>'PLOT 5'!D44</f>
        <v>276.68900000000002</v>
      </c>
      <c r="E41" s="369">
        <f>D41*B41</f>
        <v>19644.919000000002</v>
      </c>
      <c r="G41" s="12"/>
    </row>
    <row r="42" spans="1:7" ht="16.5" customHeight="1">
      <c r="A42" s="48" t="s">
        <v>254</v>
      </c>
      <c r="B42" s="53"/>
      <c r="C42" s="53"/>
      <c r="D42" s="366">
        <f>'PLOT 5'!D45</f>
        <v>0</v>
      </c>
      <c r="E42" s="369"/>
      <c r="G42" s="12"/>
    </row>
    <row r="43" spans="1:7" ht="16.5" customHeight="1">
      <c r="B43" s="53"/>
      <c r="C43" s="53"/>
      <c r="D43" s="366">
        <f>'PLOT 5'!D46</f>
        <v>0</v>
      </c>
      <c r="E43" s="369"/>
      <c r="G43" s="12"/>
    </row>
    <row r="44" spans="1:7" ht="16.5" customHeight="1">
      <c r="A44" t="s">
        <v>31</v>
      </c>
      <c r="B44" s="53">
        <v>45</v>
      </c>
      <c r="C44" s="53" t="s">
        <v>23</v>
      </c>
      <c r="D44" s="366">
        <f>'PLOT 5'!D47</f>
        <v>5.2475499999999995</v>
      </c>
      <c r="E44" s="369">
        <f>D44*B44</f>
        <v>236.13974999999996</v>
      </c>
      <c r="G44" s="12"/>
    </row>
    <row r="45" spans="1:7" ht="16.5" customHeight="1">
      <c r="B45" s="53"/>
      <c r="C45" s="53"/>
      <c r="D45" s="366">
        <f>'PLOT 5'!D48</f>
        <v>0</v>
      </c>
      <c r="E45" s="369"/>
      <c r="G45" s="12"/>
    </row>
    <row r="46" spans="1:7" ht="16.5" customHeight="1">
      <c r="A46" t="s">
        <v>32</v>
      </c>
      <c r="B46" s="54">
        <v>71</v>
      </c>
      <c r="C46" s="53" t="s">
        <v>23</v>
      </c>
      <c r="D46" s="366" t="str">
        <f>'PLOT 5'!D49</f>
        <v>inc</v>
      </c>
      <c r="E46" s="369" t="e">
        <f>D46*B46</f>
        <v>#VALUE!</v>
      </c>
      <c r="G46" s="12"/>
    </row>
    <row r="47" spans="1:7" ht="16.5" customHeight="1">
      <c r="B47" s="53"/>
      <c r="C47" s="53"/>
      <c r="D47" s="366">
        <f>'PLOT 5'!D50</f>
        <v>0</v>
      </c>
      <c r="E47" s="369"/>
      <c r="G47" s="12"/>
    </row>
    <row r="48" spans="1:7" ht="16.5" customHeight="1">
      <c r="A48" t="s">
        <v>33</v>
      </c>
      <c r="B48" s="53">
        <v>9</v>
      </c>
      <c r="C48" s="53" t="s">
        <v>14</v>
      </c>
      <c r="D48" s="366">
        <f>'PLOT 5'!D51</f>
        <v>0</v>
      </c>
      <c r="E48" s="369">
        <f>D48*B48</f>
        <v>0</v>
      </c>
      <c r="G48" s="12"/>
    </row>
    <row r="49" spans="1:7" ht="16.5" customHeight="1">
      <c r="B49" s="53"/>
      <c r="C49" s="53"/>
      <c r="D49" s="366">
        <f>'PLOT 5'!D52</f>
        <v>0</v>
      </c>
      <c r="E49" s="369"/>
      <c r="G49" s="12"/>
    </row>
    <row r="50" spans="1:7" ht="16.5" customHeight="1">
      <c r="A50" s="16" t="s">
        <v>84</v>
      </c>
      <c r="B50" s="53">
        <v>20</v>
      </c>
      <c r="C50" s="53" t="s">
        <v>14</v>
      </c>
      <c r="D50" s="366">
        <f>'PLOT 5'!D53</f>
        <v>0</v>
      </c>
      <c r="E50" s="369">
        <f>D50*B50</f>
        <v>0</v>
      </c>
      <c r="G50" s="12"/>
    </row>
    <row r="51" spans="1:7" ht="16.5" customHeight="1">
      <c r="B51" s="53"/>
      <c r="C51" s="53"/>
      <c r="D51" s="366">
        <f>'PLOT 5'!D54</f>
        <v>0</v>
      </c>
      <c r="E51" s="369"/>
      <c r="G51" s="12"/>
    </row>
    <row r="52" spans="1:7" ht="16.5" customHeight="1">
      <c r="A52" t="s">
        <v>34</v>
      </c>
      <c r="B52" s="53">
        <v>16</v>
      </c>
      <c r="C52" s="53" t="s">
        <v>14</v>
      </c>
      <c r="D52" s="366">
        <f>'PLOT 5'!D55</f>
        <v>0</v>
      </c>
      <c r="E52" s="369">
        <f>B52*D52</f>
        <v>0</v>
      </c>
      <c r="G52" s="12"/>
    </row>
    <row r="53" spans="1:7" ht="16.5" customHeight="1">
      <c r="B53" s="53"/>
      <c r="C53" s="53"/>
      <c r="D53" s="366">
        <f>'PLOT 5'!D56</f>
        <v>0</v>
      </c>
      <c r="E53" s="369"/>
      <c r="G53" s="12"/>
    </row>
    <row r="54" spans="1:7" ht="16.5" customHeight="1">
      <c r="A54" t="s">
        <v>85</v>
      </c>
      <c r="B54" s="53">
        <v>20</v>
      </c>
      <c r="C54" s="53" t="s">
        <v>14</v>
      </c>
      <c r="D54" s="366">
        <f>'PLOT 5'!D57</f>
        <v>0</v>
      </c>
      <c r="E54" s="369">
        <f>D54*B54</f>
        <v>0</v>
      </c>
      <c r="G54" s="12"/>
    </row>
    <row r="55" spans="1:7" ht="16.5" customHeight="1">
      <c r="B55" s="53"/>
      <c r="C55" s="53"/>
      <c r="D55" s="366">
        <f>'PLOT 5'!D58</f>
        <v>0</v>
      </c>
      <c r="E55" s="369"/>
      <c r="G55" s="12"/>
    </row>
    <row r="56" spans="1:7" ht="15.75" customHeight="1">
      <c r="A56" t="s">
        <v>35</v>
      </c>
      <c r="B56" s="53">
        <v>23</v>
      </c>
      <c r="C56" s="53" t="s">
        <v>14</v>
      </c>
      <c r="D56" s="366">
        <f>'PLOT 5'!D59</f>
        <v>782.36199999999997</v>
      </c>
      <c r="E56" s="369">
        <f>D56*B56</f>
        <v>17994.326000000001</v>
      </c>
      <c r="G56" s="12"/>
    </row>
    <row r="57" spans="1:7" ht="15.75" customHeight="1">
      <c r="B57" s="53"/>
      <c r="C57" s="53"/>
      <c r="D57" s="366">
        <f>'PLOT 5'!D60</f>
        <v>0</v>
      </c>
      <c r="E57" s="369"/>
      <c r="G57" s="12"/>
    </row>
    <row r="58" spans="1:7" ht="15.75" customHeight="1">
      <c r="A58" t="s">
        <v>249</v>
      </c>
      <c r="B58" s="53">
        <v>3</v>
      </c>
      <c r="C58" s="53" t="s">
        <v>18</v>
      </c>
      <c r="D58" s="366">
        <f>'PLOT 5'!D61</f>
        <v>162.197</v>
      </c>
      <c r="E58" s="369">
        <f>D58*B58</f>
        <v>486.59100000000001</v>
      </c>
      <c r="G58" s="12"/>
    </row>
    <row r="59" spans="1:7" ht="15.75" customHeight="1">
      <c r="B59" s="53"/>
      <c r="C59" s="53"/>
      <c r="D59" s="366">
        <f>'PLOT 5'!D62</f>
        <v>0</v>
      </c>
      <c r="E59" s="369"/>
      <c r="G59" s="12"/>
    </row>
    <row r="60" spans="1:7" ht="15.75" customHeight="1">
      <c r="B60" s="53"/>
      <c r="C60" s="53"/>
      <c r="D60" s="366">
        <f>'PLOT 5'!D63</f>
        <v>0</v>
      </c>
      <c r="E60" s="369"/>
      <c r="G60" s="12"/>
    </row>
    <row r="61" spans="1:7" ht="15.75" customHeight="1" thickBot="1">
      <c r="B61" s="53"/>
      <c r="C61" s="14" t="s">
        <v>36</v>
      </c>
      <c r="D61" s="366">
        <f>'PLOT 5'!D64</f>
        <v>0</v>
      </c>
      <c r="E61" s="369"/>
      <c r="G61" s="12"/>
    </row>
    <row r="62" spans="1:7" ht="15.75" customHeight="1" thickTop="1" thickBot="1">
      <c r="B62" s="53"/>
      <c r="C62" s="14" t="s">
        <v>24</v>
      </c>
      <c r="D62" s="366">
        <f>'PLOT 5'!D65</f>
        <v>0</v>
      </c>
      <c r="E62" s="370" t="e">
        <f>SUM(E41:E60)</f>
        <v>#VALUE!</v>
      </c>
      <c r="G62" s="12"/>
    </row>
    <row r="63" spans="1:7" ht="15.75" customHeight="1" thickTop="1">
      <c r="B63" s="53"/>
      <c r="C63" s="14"/>
      <c r="D63" s="366">
        <f>'PLOT 5'!D66</f>
        <v>0</v>
      </c>
      <c r="E63" s="373"/>
      <c r="G63" s="12"/>
    </row>
    <row r="64" spans="1:7" ht="15.75" customHeight="1">
      <c r="A64" s="47" t="s">
        <v>2</v>
      </c>
      <c r="B64" s="53"/>
      <c r="C64" s="53"/>
      <c r="D64" s="366">
        <f>'PLOT 5'!D67</f>
        <v>0</v>
      </c>
      <c r="E64" s="369"/>
      <c r="G64" s="12"/>
    </row>
    <row r="65" spans="1:7" ht="15.75" customHeight="1">
      <c r="A65" s="47"/>
      <c r="B65" s="53"/>
      <c r="C65" s="53"/>
      <c r="D65" s="366">
        <f>'PLOT 5'!D68</f>
        <v>0</v>
      </c>
      <c r="E65" s="369"/>
      <c r="G65" s="12"/>
    </row>
    <row r="66" spans="1:7" ht="15.75" customHeight="1">
      <c r="A66" s="48" t="s">
        <v>243</v>
      </c>
      <c r="B66" s="53">
        <v>1</v>
      </c>
      <c r="C66" s="49" t="s">
        <v>1</v>
      </c>
      <c r="D66" s="366">
        <f>'PLOT 5'!D69</f>
        <v>4500</v>
      </c>
      <c r="E66" s="369">
        <f>D66*B66</f>
        <v>4500</v>
      </c>
      <c r="G66" s="12"/>
    </row>
    <row r="67" spans="1:7" ht="15.75" customHeight="1">
      <c r="B67" s="53"/>
      <c r="C67" s="53"/>
      <c r="D67" s="366">
        <f>'PLOT 5'!D70</f>
        <v>0</v>
      </c>
      <c r="E67" s="369"/>
      <c r="G67" s="12"/>
    </row>
    <row r="68" spans="1:7" ht="15.75" customHeight="1">
      <c r="A68" t="s">
        <v>28</v>
      </c>
      <c r="B68" s="53">
        <v>5</v>
      </c>
      <c r="C68" s="53" t="s">
        <v>14</v>
      </c>
      <c r="D68" s="366">
        <f>'PLOT 5'!D71</f>
        <v>448.42699999999996</v>
      </c>
      <c r="E68" s="369">
        <f>D68*B68</f>
        <v>2242.1349999999998</v>
      </c>
      <c r="G68" s="12"/>
    </row>
    <row r="69" spans="1:7" ht="15.75" customHeight="1">
      <c r="A69" t="s">
        <v>29</v>
      </c>
      <c r="B69" s="53"/>
      <c r="C69" s="53"/>
      <c r="D69" s="366">
        <f>'PLOT 5'!D72</f>
        <v>0</v>
      </c>
      <c r="E69" s="369"/>
      <c r="G69" s="12"/>
    </row>
    <row r="70" spans="1:7" ht="15.75" customHeight="1">
      <c r="B70" s="53"/>
      <c r="C70" s="53"/>
      <c r="D70" s="366">
        <f>'PLOT 5'!D73</f>
        <v>0</v>
      </c>
      <c r="E70" s="369"/>
      <c r="G70" s="12"/>
    </row>
    <row r="71" spans="1:7" ht="15.75" customHeight="1" thickBot="1">
      <c r="B71" s="53"/>
      <c r="C71" s="14" t="s">
        <v>2</v>
      </c>
      <c r="D71" s="366">
        <f>'PLOT 5'!D74</f>
        <v>0</v>
      </c>
      <c r="E71" s="369"/>
      <c r="G71" s="12"/>
    </row>
    <row r="72" spans="1:7" ht="15.75" customHeight="1" thickTop="1" thickBot="1">
      <c r="B72" s="53"/>
      <c r="C72" s="14" t="s">
        <v>24</v>
      </c>
      <c r="D72" s="366">
        <f>'PLOT 5'!D75</f>
        <v>0</v>
      </c>
      <c r="E72" s="370">
        <f>SUM(E66:E70)</f>
        <v>6742.1350000000002</v>
      </c>
      <c r="G72" s="12"/>
    </row>
    <row r="73" spans="1:7" ht="16.5" customHeight="1" thickTop="1">
      <c r="B73" s="53"/>
      <c r="C73" s="53"/>
      <c r="D73" s="366">
        <f>'PLOT 5'!D76</f>
        <v>0</v>
      </c>
      <c r="E73" s="369"/>
      <c r="G73" s="12"/>
    </row>
    <row r="74" spans="1:7" ht="15.75" customHeight="1">
      <c r="A74" s="4" t="s">
        <v>37</v>
      </c>
      <c r="B74" s="53"/>
      <c r="C74" s="14"/>
      <c r="D74" s="366">
        <f>'PLOT 5'!D77</f>
        <v>0</v>
      </c>
      <c r="E74" s="374"/>
      <c r="G74" s="12"/>
    </row>
    <row r="75" spans="1:7" ht="15.75" customHeight="1">
      <c r="A75" s="4"/>
      <c r="B75" s="3"/>
      <c r="C75" s="3"/>
      <c r="D75" s="366">
        <f>'PLOT 5'!D78</f>
        <v>0</v>
      </c>
      <c r="E75" s="374"/>
      <c r="G75" s="12"/>
    </row>
    <row r="76" spans="1:7" ht="15.75" customHeight="1">
      <c r="A76" t="s">
        <v>38</v>
      </c>
      <c r="B76" s="53">
        <v>141</v>
      </c>
      <c r="C76" s="53" t="s">
        <v>23</v>
      </c>
      <c r="D76" s="366">
        <f>'PLOT 5'!D79</f>
        <v>171.73799999999997</v>
      </c>
      <c r="E76" s="369">
        <f>D76*B76</f>
        <v>24215.057999999997</v>
      </c>
      <c r="G76" s="14"/>
    </row>
    <row r="77" spans="1:7" ht="17.25" customHeight="1">
      <c r="A77" s="48" t="s">
        <v>172</v>
      </c>
      <c r="B77" s="53"/>
      <c r="C77" s="53"/>
      <c r="D77" s="366">
        <f>'PLOT 5'!D80</f>
        <v>0</v>
      </c>
      <c r="E77" s="369"/>
      <c r="G77" s="12"/>
    </row>
    <row r="78" spans="1:7" ht="15.75" customHeight="1">
      <c r="B78" s="53"/>
      <c r="C78" s="53"/>
      <c r="D78" s="366">
        <f>'PLOT 5'!D81</f>
        <v>0</v>
      </c>
      <c r="E78" s="369"/>
      <c r="G78" s="12"/>
    </row>
    <row r="79" spans="1:7" ht="15.75" customHeight="1">
      <c r="A79" t="s">
        <v>246</v>
      </c>
      <c r="B79" s="53">
        <v>19</v>
      </c>
      <c r="C79" s="53" t="s">
        <v>18</v>
      </c>
      <c r="D79" s="366">
        <f>'PLOT 5'!D82</f>
        <v>0</v>
      </c>
      <c r="E79" s="369">
        <f t="shared" ref="E79:E83" si="0">D79*B79</f>
        <v>0</v>
      </c>
      <c r="G79" s="12"/>
    </row>
    <row r="80" spans="1:7" ht="15.75" customHeight="1">
      <c r="B80" s="53"/>
      <c r="C80" s="53"/>
      <c r="D80" s="366">
        <f>'PLOT 5'!D83</f>
        <v>0</v>
      </c>
      <c r="E80" s="369"/>
      <c r="G80" s="12"/>
    </row>
    <row r="81" spans="1:7" ht="15.75" customHeight="1">
      <c r="A81" t="s">
        <v>250</v>
      </c>
      <c r="B81" s="53">
        <v>6</v>
      </c>
      <c r="C81" s="53" t="s">
        <v>18</v>
      </c>
      <c r="D81" s="366">
        <f>'PLOT 5'!D84</f>
        <v>80.144400000000005</v>
      </c>
      <c r="E81" s="369">
        <f t="shared" si="0"/>
        <v>480.8664</v>
      </c>
      <c r="G81" s="12"/>
    </row>
    <row r="82" spans="1:7" ht="15.75" customHeight="1">
      <c r="B82" s="53"/>
      <c r="C82" s="53"/>
      <c r="D82" s="366">
        <f>'PLOT 5'!D85</f>
        <v>0</v>
      </c>
      <c r="E82" s="369"/>
      <c r="G82" s="12"/>
    </row>
    <row r="83" spans="1:7" ht="15.75" customHeight="1">
      <c r="A83" t="s">
        <v>251</v>
      </c>
      <c r="B83" s="53">
        <v>1</v>
      </c>
      <c r="C83" s="53" t="s">
        <v>1</v>
      </c>
      <c r="D83" s="366">
        <f>'PLOT 5'!D86</f>
        <v>0</v>
      </c>
      <c r="E83" s="369">
        <f t="shared" si="0"/>
        <v>0</v>
      </c>
      <c r="G83" s="12"/>
    </row>
    <row r="84" spans="1:7" ht="15.75" customHeight="1">
      <c r="B84" s="53"/>
      <c r="C84" s="53"/>
      <c r="D84" s="366">
        <f>'PLOT 5'!D87</f>
        <v>0</v>
      </c>
      <c r="E84" s="369"/>
      <c r="G84" s="12"/>
    </row>
    <row r="85" spans="1:7" ht="15.75" customHeight="1">
      <c r="A85" t="s">
        <v>86</v>
      </c>
      <c r="B85" s="53">
        <v>16</v>
      </c>
      <c r="C85" s="53" t="s">
        <v>14</v>
      </c>
      <c r="D85" s="366">
        <f>'PLOT 5'!D88</f>
        <v>0</v>
      </c>
      <c r="E85" s="369">
        <f>D85*B85</f>
        <v>0</v>
      </c>
      <c r="G85" s="12"/>
    </row>
    <row r="86" spans="1:7" ht="15.75" customHeight="1">
      <c r="B86" s="53"/>
      <c r="C86" s="53"/>
      <c r="D86" s="366">
        <f>'PLOT 5'!D89</f>
        <v>0</v>
      </c>
      <c r="E86" s="369"/>
      <c r="G86" s="12"/>
    </row>
    <row r="87" spans="1:7" ht="15.75" customHeight="1">
      <c r="A87" t="s">
        <v>39</v>
      </c>
      <c r="B87" s="53">
        <v>13</v>
      </c>
      <c r="C87" s="53" t="s">
        <v>14</v>
      </c>
      <c r="D87" s="366">
        <f>'PLOT 5'!D90</f>
        <v>69.420316</v>
      </c>
      <c r="E87" s="369">
        <f>D87*B87</f>
        <v>902.46410800000001</v>
      </c>
      <c r="G87" s="12"/>
    </row>
    <row r="88" spans="1:7" ht="15.75" customHeight="1">
      <c r="B88" s="53"/>
      <c r="C88" s="53"/>
      <c r="D88" s="366">
        <f>'PLOT 5'!D91</f>
        <v>0</v>
      </c>
      <c r="E88" s="369"/>
      <c r="G88" s="12"/>
    </row>
    <row r="89" spans="1:7" ht="15.75" customHeight="1" thickBot="1">
      <c r="B89" s="53"/>
      <c r="C89" s="14" t="s">
        <v>37</v>
      </c>
      <c r="D89" s="366">
        <f>'PLOT 5'!D92</f>
        <v>0</v>
      </c>
      <c r="E89" s="369"/>
      <c r="G89" s="12"/>
    </row>
    <row r="90" spans="1:7" ht="15.75" customHeight="1" thickTop="1" thickBot="1">
      <c r="B90" s="53"/>
      <c r="C90" s="14" t="s">
        <v>24</v>
      </c>
      <c r="D90" s="366">
        <f>'PLOT 5'!D93</f>
        <v>0</v>
      </c>
      <c r="E90" s="370">
        <f>SUM(E76:E88)</f>
        <v>25598.388507999996</v>
      </c>
      <c r="G90" s="12"/>
    </row>
    <row r="91" spans="1:7" ht="16.5" customHeight="1" thickTop="1">
      <c r="B91" s="53"/>
      <c r="C91" s="53"/>
      <c r="D91" s="366">
        <f>'PLOT 5'!D94</f>
        <v>0</v>
      </c>
      <c r="E91" s="369"/>
      <c r="G91" s="12"/>
    </row>
    <row r="92" spans="1:7" ht="15.75" customHeight="1">
      <c r="A92" s="4" t="s">
        <v>3</v>
      </c>
      <c r="B92" s="53"/>
      <c r="C92" s="53"/>
      <c r="D92" s="366">
        <f>'PLOT 5'!D95</f>
        <v>0</v>
      </c>
      <c r="E92" s="369"/>
      <c r="G92" s="12"/>
    </row>
    <row r="93" spans="1:7" ht="15.75" customHeight="1">
      <c r="B93" s="53"/>
      <c r="C93" s="53"/>
      <c r="D93" s="366">
        <f>'PLOT 5'!D96</f>
        <v>0</v>
      </c>
      <c r="E93" s="369"/>
      <c r="G93" s="12"/>
    </row>
    <row r="94" spans="1:7" ht="15.75" customHeight="1">
      <c r="A94" t="s">
        <v>40</v>
      </c>
      <c r="B94" s="13">
        <v>19</v>
      </c>
      <c r="C94" s="53" t="s">
        <v>23</v>
      </c>
      <c r="D94" s="366">
        <f>'PLOT 5'!D97</f>
        <v>515.21399999999994</v>
      </c>
      <c r="E94" s="369">
        <f>D94*B94</f>
        <v>9789.0659999999989</v>
      </c>
      <c r="G94" s="12"/>
    </row>
    <row r="95" spans="1:7" ht="17.25" customHeight="1">
      <c r="A95" t="s">
        <v>41</v>
      </c>
      <c r="B95" s="53"/>
      <c r="C95" s="53"/>
      <c r="D95" s="366">
        <f>'PLOT 5'!D98</f>
        <v>0</v>
      </c>
      <c r="E95" s="369"/>
      <c r="G95" s="12"/>
    </row>
    <row r="96" spans="1:7" ht="15.75" customHeight="1">
      <c r="B96" s="53"/>
      <c r="C96" s="53"/>
      <c r="D96" s="366">
        <f>'PLOT 5'!D99</f>
        <v>0</v>
      </c>
      <c r="E96" s="369"/>
      <c r="G96" s="12"/>
    </row>
    <row r="97" spans="1:7" ht="15.75" customHeight="1">
      <c r="A97" s="55" t="s">
        <v>244</v>
      </c>
      <c r="B97" s="54">
        <v>13</v>
      </c>
      <c r="C97" s="54" t="s">
        <v>14</v>
      </c>
      <c r="D97" s="366">
        <f>'PLOT 5'!D100</f>
        <v>125</v>
      </c>
      <c r="E97" s="371">
        <f>D97*B97</f>
        <v>1625</v>
      </c>
      <c r="G97" s="12"/>
    </row>
    <row r="98" spans="1:7" ht="15.75" customHeight="1">
      <c r="B98" s="53"/>
      <c r="C98" s="53"/>
      <c r="D98" s="366">
        <f>'PLOT 5'!D101</f>
        <v>0</v>
      </c>
      <c r="E98" s="369"/>
      <c r="G98" s="12"/>
    </row>
    <row r="99" spans="1:7" ht="15.75" customHeight="1">
      <c r="A99" t="s">
        <v>343</v>
      </c>
      <c r="B99" s="53">
        <v>2</v>
      </c>
      <c r="C99" s="53" t="s">
        <v>27</v>
      </c>
      <c r="D99" s="366">
        <f>'PLOT 5'!D102</f>
        <v>2313.6924999999997</v>
      </c>
      <c r="E99" s="369">
        <f>D99*B99</f>
        <v>4627.3849999999993</v>
      </c>
      <c r="G99" s="12"/>
    </row>
    <row r="100" spans="1:7" ht="15.75" customHeight="1">
      <c r="A100" t="s">
        <v>42</v>
      </c>
      <c r="B100" s="53"/>
      <c r="C100" s="53"/>
      <c r="D100" s="366">
        <f>'PLOT 5'!D103</f>
        <v>0</v>
      </c>
      <c r="E100" s="369"/>
      <c r="G100" s="12"/>
    </row>
    <row r="101" spans="1:7" ht="15.75" customHeight="1">
      <c r="B101" s="53"/>
      <c r="C101" s="53"/>
      <c r="D101" s="366">
        <f>'PLOT 5'!D104</f>
        <v>0</v>
      </c>
      <c r="E101" s="369"/>
      <c r="G101" s="12"/>
    </row>
    <row r="102" spans="1:7" ht="15.75" customHeight="1">
      <c r="B102" s="53"/>
      <c r="C102" s="53"/>
      <c r="D102" s="366">
        <f>'PLOT 5'!D105</f>
        <v>0</v>
      </c>
      <c r="E102" s="369"/>
      <c r="G102" s="12"/>
    </row>
    <row r="103" spans="1:7" ht="15.75" customHeight="1">
      <c r="A103" t="s">
        <v>43</v>
      </c>
      <c r="B103" s="53"/>
      <c r="C103" s="53" t="s">
        <v>27</v>
      </c>
      <c r="D103" s="366">
        <f>'PLOT 5'!D106</f>
        <v>3720.99</v>
      </c>
      <c r="E103" s="369">
        <f>D103*B103</f>
        <v>0</v>
      </c>
      <c r="G103" s="12"/>
    </row>
    <row r="104" spans="1:7" ht="15.75" customHeight="1">
      <c r="A104" t="s">
        <v>44</v>
      </c>
      <c r="B104" s="53"/>
      <c r="C104" s="53"/>
      <c r="D104" s="366">
        <f>'PLOT 5'!D107</f>
        <v>0</v>
      </c>
      <c r="E104" s="369"/>
      <c r="G104" s="12"/>
    </row>
    <row r="105" spans="1:7" ht="15.75" customHeight="1">
      <c r="B105" s="53"/>
      <c r="C105" s="53"/>
      <c r="D105" s="366">
        <f>'PLOT 5'!D108</f>
        <v>0</v>
      </c>
      <c r="E105" s="369"/>
      <c r="G105" s="12"/>
    </row>
    <row r="106" spans="1:7" ht="15.75" customHeight="1" thickBot="1">
      <c r="B106" s="53"/>
      <c r="C106" s="14" t="s">
        <v>3</v>
      </c>
      <c r="D106" s="366">
        <f>'PLOT 5'!D109</f>
        <v>0</v>
      </c>
      <c r="E106" s="369"/>
      <c r="G106" s="12"/>
    </row>
    <row r="107" spans="1:7" ht="15.75" customHeight="1" thickTop="1" thickBot="1">
      <c r="B107" s="53"/>
      <c r="C107" s="14" t="s">
        <v>24</v>
      </c>
      <c r="D107" s="366">
        <f>'PLOT 5'!D110</f>
        <v>0</v>
      </c>
      <c r="E107" s="370">
        <f>SUM(E94:E105)</f>
        <v>16041.450999999997</v>
      </c>
      <c r="G107" s="12"/>
    </row>
    <row r="108" spans="1:7" ht="16.5" customHeight="1" thickTop="1">
      <c r="B108" s="53"/>
      <c r="C108" s="14"/>
      <c r="D108" s="366">
        <f>'PLOT 5'!D111</f>
        <v>0</v>
      </c>
      <c r="E108" s="374"/>
      <c r="G108" s="12"/>
    </row>
    <row r="109" spans="1:7" ht="15.75" customHeight="1">
      <c r="A109" s="4" t="s">
        <v>45</v>
      </c>
      <c r="B109" s="53"/>
      <c r="C109" s="53"/>
      <c r="D109" s="366">
        <f>'PLOT 5'!D112</f>
        <v>0</v>
      </c>
      <c r="E109" s="369"/>
      <c r="G109" s="12"/>
    </row>
    <row r="110" spans="1:7" ht="15.75" customHeight="1">
      <c r="B110" s="53"/>
      <c r="C110" s="53"/>
      <c r="D110" s="366">
        <f>'PLOT 5'!D113</f>
        <v>0</v>
      </c>
      <c r="E110" s="369"/>
      <c r="G110" s="12"/>
    </row>
    <row r="111" spans="1:7" ht="15.75" customHeight="1">
      <c r="A111" t="s">
        <v>46</v>
      </c>
      <c r="B111" s="13">
        <v>50</v>
      </c>
      <c r="C111" s="53" t="s">
        <v>23</v>
      </c>
      <c r="D111" s="366">
        <f>'PLOT 5'!D114</f>
        <v>0</v>
      </c>
      <c r="E111" s="369">
        <f>D111*B111</f>
        <v>0</v>
      </c>
      <c r="G111" s="14"/>
    </row>
    <row r="112" spans="1:7" ht="17.25" customHeight="1">
      <c r="B112" s="53"/>
      <c r="C112" s="53"/>
      <c r="D112" s="366">
        <f>'PLOT 5'!D115</f>
        <v>0</v>
      </c>
      <c r="E112" s="369"/>
      <c r="G112" s="14"/>
    </row>
    <row r="113" spans="1:7" ht="15.75" customHeight="1">
      <c r="A113" t="s">
        <v>47</v>
      </c>
      <c r="B113" s="53">
        <v>52</v>
      </c>
      <c r="C113" s="53" t="s">
        <v>18</v>
      </c>
      <c r="D113" s="366">
        <f>'PLOT 5'!D116</f>
        <v>64.878799999999998</v>
      </c>
      <c r="E113" s="369">
        <f>B113*D113</f>
        <v>3373.6976</v>
      </c>
      <c r="G113" s="12"/>
    </row>
    <row r="114" spans="1:7" ht="15.75" customHeight="1">
      <c r="B114" s="53"/>
      <c r="C114" s="53"/>
      <c r="D114" s="366">
        <f>'PLOT 5'!D117</f>
        <v>0</v>
      </c>
      <c r="E114" s="369"/>
      <c r="G114" s="12"/>
    </row>
    <row r="115" spans="1:7" ht="15.75" customHeight="1">
      <c r="A115" t="s">
        <v>48</v>
      </c>
      <c r="B115" s="53">
        <v>0</v>
      </c>
      <c r="C115" s="53" t="s">
        <v>18</v>
      </c>
      <c r="D115" s="366">
        <f>'PLOT 5'!D118</f>
        <v>0</v>
      </c>
      <c r="E115" s="369">
        <f>B115*D115</f>
        <v>0</v>
      </c>
      <c r="G115" s="12"/>
    </row>
    <row r="116" spans="1:7" ht="15.75" customHeight="1">
      <c r="B116" s="53"/>
      <c r="C116" s="53"/>
      <c r="D116" s="366">
        <f>'PLOT 5'!D119</f>
        <v>0</v>
      </c>
      <c r="E116" s="369"/>
      <c r="G116" s="12"/>
    </row>
    <row r="117" spans="1:7" ht="15.75" customHeight="1" thickBot="1">
      <c r="B117" s="53"/>
      <c r="C117" s="14" t="s">
        <v>49</v>
      </c>
      <c r="D117" s="366">
        <f>'PLOT 5'!D120</f>
        <v>0</v>
      </c>
      <c r="E117" s="369"/>
      <c r="G117" s="12"/>
    </row>
    <row r="118" spans="1:7" ht="15.75" customHeight="1" thickTop="1" thickBot="1">
      <c r="B118" s="53"/>
      <c r="C118" s="14" t="s">
        <v>24</v>
      </c>
      <c r="D118" s="366">
        <f>'PLOT 5'!D121</f>
        <v>0</v>
      </c>
      <c r="E118" s="370">
        <f>SUM(E111:E117)</f>
        <v>3373.6976</v>
      </c>
      <c r="G118" s="12"/>
    </row>
    <row r="119" spans="1:7" ht="16.5" customHeight="1" thickTop="1">
      <c r="B119" s="53"/>
      <c r="C119" s="53"/>
      <c r="D119" s="366">
        <f>'PLOT 5'!D122</f>
        <v>0</v>
      </c>
      <c r="E119" s="369"/>
      <c r="G119" s="12"/>
    </row>
    <row r="120" spans="1:7" ht="15.75" customHeight="1">
      <c r="A120" s="4" t="s">
        <v>50</v>
      </c>
      <c r="B120" s="53"/>
      <c r="C120" s="53"/>
      <c r="D120" s="366">
        <f>'PLOT 5'!D123</f>
        <v>0</v>
      </c>
      <c r="E120" s="369"/>
      <c r="G120" s="12"/>
    </row>
    <row r="121" spans="1:7" ht="15.75" customHeight="1">
      <c r="B121" s="53"/>
      <c r="C121" s="53"/>
      <c r="D121" s="366">
        <f>'PLOT 5'!D124</f>
        <v>0</v>
      </c>
      <c r="E121" s="369"/>
      <c r="G121" s="12"/>
    </row>
    <row r="122" spans="1:7" ht="15.75" customHeight="1">
      <c r="A122" t="s">
        <v>51</v>
      </c>
      <c r="B122" s="53">
        <v>8</v>
      </c>
      <c r="C122" s="53" t="s">
        <v>27</v>
      </c>
      <c r="D122" s="366">
        <f>'PLOT 5'!D125</f>
        <v>562.91899999999998</v>
      </c>
      <c r="E122" s="369">
        <f>D122*B122</f>
        <v>4503.3519999999999</v>
      </c>
      <c r="G122" s="12"/>
    </row>
    <row r="123" spans="1:7" ht="15.75" customHeight="1">
      <c r="A123" t="s">
        <v>52</v>
      </c>
      <c r="B123" s="53"/>
      <c r="C123" s="53"/>
      <c r="D123" s="366">
        <f>'PLOT 5'!D126</f>
        <v>0</v>
      </c>
      <c r="E123" s="369"/>
      <c r="G123" s="12"/>
    </row>
    <row r="124" spans="1:7" ht="15.75" customHeight="1">
      <c r="B124" s="53"/>
      <c r="C124" s="53"/>
      <c r="D124" s="366">
        <f>'PLOT 5'!D127</f>
        <v>0</v>
      </c>
      <c r="E124" s="369"/>
      <c r="G124" s="12"/>
    </row>
    <row r="125" spans="1:7" ht="15.75" customHeight="1">
      <c r="A125" s="48" t="s">
        <v>255</v>
      </c>
      <c r="B125" s="53">
        <v>1</v>
      </c>
      <c r="C125" s="53" t="s">
        <v>27</v>
      </c>
      <c r="D125" s="366">
        <f>'PLOT 5'!D128</f>
        <v>1288.0349999999999</v>
      </c>
      <c r="E125" s="369">
        <f>B125*D125</f>
        <v>1288.0349999999999</v>
      </c>
      <c r="G125" s="12"/>
    </row>
    <row r="126" spans="1:7" ht="15.75" customHeight="1">
      <c r="A126" t="s">
        <v>52</v>
      </c>
      <c r="B126" s="53"/>
      <c r="C126" s="53"/>
      <c r="D126" s="366">
        <f>'PLOT 5'!D129</f>
        <v>0</v>
      </c>
      <c r="E126" s="369"/>
      <c r="G126" s="12"/>
    </row>
    <row r="127" spans="1:7" ht="15.75" customHeight="1">
      <c r="B127" s="53"/>
      <c r="C127" s="53"/>
      <c r="D127" s="366">
        <f>'PLOT 5'!D130</f>
        <v>0</v>
      </c>
      <c r="E127" s="369"/>
      <c r="G127" s="12"/>
    </row>
    <row r="128" spans="1:7" ht="15.75" customHeight="1" thickBot="1">
      <c r="B128" s="53"/>
      <c r="C128" s="14" t="s">
        <v>50</v>
      </c>
      <c r="D128" s="366">
        <f>'PLOT 5'!D131</f>
        <v>0</v>
      </c>
      <c r="E128" s="369"/>
      <c r="G128" s="12"/>
    </row>
    <row r="129" spans="1:7" ht="15.75" customHeight="1" thickTop="1" thickBot="1">
      <c r="B129" s="53"/>
      <c r="C129" s="14" t="s">
        <v>24</v>
      </c>
      <c r="D129" s="366">
        <f>'PLOT 5'!D132</f>
        <v>0</v>
      </c>
      <c r="E129" s="370">
        <f>SUM(E121:E128)</f>
        <v>5791.3869999999997</v>
      </c>
      <c r="G129" s="12"/>
    </row>
    <row r="130" spans="1:7" ht="16.5" customHeight="1" thickTop="1">
      <c r="B130" s="53"/>
      <c r="C130" s="14"/>
      <c r="D130" s="366">
        <f>'PLOT 5'!D133</f>
        <v>0</v>
      </c>
      <c r="E130" s="374"/>
      <c r="G130" s="12"/>
    </row>
    <row r="131" spans="1:7" ht="15.75" customHeight="1">
      <c r="A131" s="4" t="s">
        <v>53</v>
      </c>
      <c r="B131" s="53"/>
      <c r="C131" s="53"/>
      <c r="D131" s="366">
        <f>'PLOT 5'!D134</f>
        <v>0</v>
      </c>
      <c r="E131" s="369"/>
      <c r="G131" s="12"/>
    </row>
    <row r="132" spans="1:7" ht="15.75" customHeight="1">
      <c r="B132" s="53"/>
      <c r="C132" s="53"/>
      <c r="D132" s="366">
        <f>'PLOT 5'!D135</f>
        <v>0</v>
      </c>
      <c r="E132" s="369"/>
      <c r="G132" s="12"/>
    </row>
    <row r="133" spans="1:7" ht="15.75" customHeight="1">
      <c r="A133" t="s">
        <v>54</v>
      </c>
      <c r="B133" s="13">
        <v>100</v>
      </c>
      <c r="C133" s="53" t="s">
        <v>23</v>
      </c>
      <c r="D133" s="366">
        <f>'PLOT 5'!D136</f>
        <v>0</v>
      </c>
      <c r="E133" s="369">
        <f>D133*B133</f>
        <v>0</v>
      </c>
      <c r="G133" s="12"/>
    </row>
    <row r="134" spans="1:7" ht="17.25" customHeight="1">
      <c r="B134" s="53"/>
      <c r="C134" s="53"/>
      <c r="D134" s="366">
        <f>'PLOT 5'!D137</f>
        <v>0</v>
      </c>
      <c r="E134" s="369"/>
      <c r="G134" s="12"/>
    </row>
    <row r="135" spans="1:7" ht="15.75" customHeight="1">
      <c r="A135" t="s">
        <v>55</v>
      </c>
      <c r="B135" s="53">
        <v>104</v>
      </c>
      <c r="C135" s="53" t="s">
        <v>18</v>
      </c>
      <c r="D135" s="366">
        <f>'PLOT 5'!D138</f>
        <v>0</v>
      </c>
      <c r="E135" s="369">
        <f>D135*B135</f>
        <v>0</v>
      </c>
      <c r="G135" s="12"/>
    </row>
    <row r="136" spans="1:7" ht="15.75" customHeight="1">
      <c r="B136" s="53"/>
      <c r="C136" s="53"/>
      <c r="D136" s="366">
        <f>'PLOT 5'!D139</f>
        <v>0</v>
      </c>
      <c r="E136" s="369"/>
      <c r="G136" s="12"/>
    </row>
    <row r="137" spans="1:7" ht="15.75" customHeight="1">
      <c r="A137" t="s">
        <v>56</v>
      </c>
      <c r="B137" s="13">
        <v>290</v>
      </c>
      <c r="C137" s="53" t="s">
        <v>23</v>
      </c>
      <c r="D137" s="366">
        <f>'PLOT 5'!D140</f>
        <v>4.67509</v>
      </c>
      <c r="E137" s="369">
        <f>D137*B137</f>
        <v>1355.7761</v>
      </c>
      <c r="G137" s="12"/>
    </row>
    <row r="138" spans="1:7" ht="17.25" customHeight="1">
      <c r="B138" s="53"/>
      <c r="C138" s="53"/>
      <c r="D138" s="366">
        <f>'PLOT 5'!D141</f>
        <v>0</v>
      </c>
      <c r="E138" s="369"/>
      <c r="G138" s="12"/>
    </row>
    <row r="139" spans="1:7" ht="15.75" customHeight="1">
      <c r="A139" t="s">
        <v>57</v>
      </c>
      <c r="B139" s="51">
        <v>116</v>
      </c>
      <c r="C139" s="53" t="s">
        <v>14</v>
      </c>
      <c r="D139" s="366">
        <f>'PLOT 5'!D142</f>
        <v>6.821815</v>
      </c>
      <c r="E139" s="369">
        <f>D139*B139</f>
        <v>791.33054000000004</v>
      </c>
      <c r="G139" s="12"/>
    </row>
    <row r="140" spans="1:7" ht="15.75" customHeight="1">
      <c r="B140" s="53"/>
      <c r="C140" s="53"/>
      <c r="D140" s="366">
        <f>'PLOT 5'!D143</f>
        <v>0</v>
      </c>
      <c r="E140" s="369"/>
      <c r="G140" s="12"/>
    </row>
    <row r="141" spans="1:7" ht="15.75" customHeight="1">
      <c r="A141" t="s">
        <v>58</v>
      </c>
      <c r="B141" s="13">
        <v>23</v>
      </c>
      <c r="C141" s="53" t="s">
        <v>23</v>
      </c>
      <c r="D141" s="366">
        <f>'PLOT 5'!D144</f>
        <v>56.291899999999998</v>
      </c>
      <c r="E141" s="369">
        <f>D141*B141</f>
        <v>1294.7137</v>
      </c>
      <c r="G141" s="12"/>
    </row>
    <row r="142" spans="1:7" ht="17.25" customHeight="1">
      <c r="A142" t="s">
        <v>59</v>
      </c>
      <c r="B142" s="53"/>
      <c r="C142" s="53"/>
      <c r="D142" s="366">
        <f>'PLOT 5'!D145</f>
        <v>0</v>
      </c>
      <c r="E142" s="369"/>
      <c r="G142" s="12"/>
    </row>
    <row r="143" spans="1:7" ht="15.75" customHeight="1" thickBot="1">
      <c r="B143" s="53"/>
      <c r="C143" s="14" t="s">
        <v>5</v>
      </c>
      <c r="D143" s="366">
        <f>'PLOT 5'!D146</f>
        <v>0</v>
      </c>
      <c r="E143" s="369"/>
      <c r="G143" s="12"/>
    </row>
    <row r="144" spans="1:7" ht="15.75" customHeight="1" thickTop="1" thickBot="1">
      <c r="B144" s="53"/>
      <c r="C144" s="14" t="s">
        <v>24</v>
      </c>
      <c r="D144" s="366">
        <f>'PLOT 5'!D147</f>
        <v>0</v>
      </c>
      <c r="E144" s="370">
        <f>SUM(E133:E142)</f>
        <v>3441.8203400000002</v>
      </c>
      <c r="G144" s="12"/>
    </row>
    <row r="145" spans="1:7" ht="16.5" customHeight="1" thickTop="1">
      <c r="B145" s="53"/>
      <c r="C145" s="14"/>
      <c r="D145" s="366">
        <f>'PLOT 5'!D148</f>
        <v>0</v>
      </c>
      <c r="E145" s="374"/>
      <c r="G145" s="12"/>
    </row>
    <row r="146" spans="1:7" ht="15.75" customHeight="1">
      <c r="A146" s="4" t="s">
        <v>60</v>
      </c>
      <c r="B146" s="53"/>
      <c r="C146" s="53"/>
      <c r="D146" s="366">
        <f>'PLOT 5'!D149</f>
        <v>0</v>
      </c>
      <c r="E146" s="369"/>
      <c r="G146" s="12"/>
    </row>
    <row r="147" spans="1:7" ht="15.75" customHeight="1">
      <c r="B147" s="53"/>
      <c r="C147" s="53"/>
      <c r="D147" s="366">
        <f>'PLOT 5'!D150</f>
        <v>0</v>
      </c>
      <c r="E147" s="369"/>
      <c r="G147" s="12"/>
    </row>
    <row r="148" spans="1:7" ht="15.75" customHeight="1">
      <c r="A148" t="s">
        <v>61</v>
      </c>
      <c r="B148" s="13">
        <v>49</v>
      </c>
      <c r="C148" s="53" t="s">
        <v>23</v>
      </c>
      <c r="D148" s="366">
        <f>'PLOT 5'!D151</f>
        <v>54.383699999999997</v>
      </c>
      <c r="E148" s="369">
        <f>D148*B148</f>
        <v>2664.8013000000001</v>
      </c>
      <c r="G148" s="12"/>
    </row>
    <row r="149" spans="1:7" ht="17.25" customHeight="1">
      <c r="A149" t="s">
        <v>62</v>
      </c>
      <c r="B149" s="53"/>
      <c r="C149" s="53"/>
      <c r="D149" s="366">
        <f>'PLOT 5'!D152</f>
        <v>0</v>
      </c>
      <c r="E149" s="369"/>
      <c r="G149" s="12"/>
    </row>
    <row r="150" spans="1:7" ht="15.75" customHeight="1">
      <c r="B150" s="53"/>
      <c r="C150" s="53"/>
      <c r="D150" s="366">
        <f>'PLOT 5'!D153</f>
        <v>0</v>
      </c>
      <c r="E150" s="369"/>
      <c r="G150" s="12"/>
    </row>
    <row r="151" spans="1:7" ht="15.75" customHeight="1">
      <c r="A151" t="s">
        <v>91</v>
      </c>
      <c r="B151" s="53"/>
      <c r="C151" s="53" t="s">
        <v>23</v>
      </c>
      <c r="D151" s="366">
        <f>'PLOT 5'!D154</f>
        <v>58.200099999999999</v>
      </c>
      <c r="E151" s="369"/>
      <c r="G151" s="12"/>
    </row>
    <row r="152" spans="1:7" ht="17.25" customHeight="1">
      <c r="B152" s="53"/>
      <c r="C152" s="53"/>
      <c r="D152" s="366">
        <f>'PLOT 5'!D155</f>
        <v>0</v>
      </c>
      <c r="E152" s="369"/>
      <c r="G152" s="12"/>
    </row>
    <row r="153" spans="1:7" ht="15.75" customHeight="1" thickBot="1">
      <c r="B153" s="53"/>
      <c r="C153" s="14" t="s">
        <v>64</v>
      </c>
      <c r="D153" s="366">
        <f>'PLOT 5'!D156</f>
        <v>0</v>
      </c>
      <c r="E153" s="369"/>
      <c r="G153" s="14"/>
    </row>
    <row r="154" spans="1:7" ht="15.75" customHeight="1" thickTop="1" thickBot="1">
      <c r="B154" s="53"/>
      <c r="C154" s="14" t="s">
        <v>24</v>
      </c>
      <c r="D154" s="366">
        <f>'PLOT 5'!D157</f>
        <v>0</v>
      </c>
      <c r="E154" s="370">
        <f>SUM(E148:E151)</f>
        <v>2664.8013000000001</v>
      </c>
      <c r="G154" s="12"/>
    </row>
    <row r="155" spans="1:7" ht="16.5" customHeight="1" thickTop="1">
      <c r="B155" s="53"/>
      <c r="C155" s="14"/>
      <c r="D155" s="366">
        <f>'PLOT 5'!D158</f>
        <v>0</v>
      </c>
      <c r="E155" s="373"/>
      <c r="G155" s="12"/>
    </row>
    <row r="156" spans="1:7" ht="16.5" customHeight="1">
      <c r="B156" s="53"/>
      <c r="C156" s="14"/>
      <c r="D156" s="366">
        <f>'PLOT 5'!D159</f>
        <v>0</v>
      </c>
      <c r="E156" s="373"/>
      <c r="G156" s="12"/>
    </row>
    <row r="157" spans="1:7" ht="16.5" customHeight="1">
      <c r="A157" s="4" t="s">
        <v>65</v>
      </c>
      <c r="B157" s="53"/>
      <c r="C157" s="53"/>
      <c r="D157" s="366">
        <f>'PLOT 5'!D160</f>
        <v>0</v>
      </c>
      <c r="E157" s="369"/>
      <c r="G157" s="12"/>
    </row>
    <row r="158" spans="1:7" ht="15.75" customHeight="1">
      <c r="B158" s="53"/>
      <c r="C158" s="53"/>
      <c r="D158" s="366">
        <f>'PLOT 5'!D161</f>
        <v>0</v>
      </c>
      <c r="E158" s="369"/>
      <c r="G158" s="12"/>
    </row>
    <row r="159" spans="1:7" ht="15.75" customHeight="1">
      <c r="A159" s="48" t="s">
        <v>173</v>
      </c>
      <c r="B159" s="13">
        <v>90</v>
      </c>
      <c r="C159" s="53" t="s">
        <v>23</v>
      </c>
      <c r="D159" s="366">
        <f>'PLOT 5'!D162</f>
        <v>25.7607</v>
      </c>
      <c r="E159" s="369">
        <f>D159*B159</f>
        <v>2318.4630000000002</v>
      </c>
      <c r="G159" s="12"/>
    </row>
    <row r="160" spans="1:7" ht="17.25" customHeight="1">
      <c r="A160" s="48" t="s">
        <v>174</v>
      </c>
      <c r="B160" s="53"/>
      <c r="C160" s="53"/>
      <c r="D160" s="366">
        <f>'PLOT 5'!D163</f>
        <v>0</v>
      </c>
      <c r="E160" s="369"/>
      <c r="G160" s="12"/>
    </row>
    <row r="161" spans="1:7" ht="15.75" customHeight="1">
      <c r="B161" s="53"/>
      <c r="C161" s="53"/>
      <c r="D161" s="366">
        <f>'PLOT 5'!D164</f>
        <v>0</v>
      </c>
      <c r="E161" s="369"/>
      <c r="G161" s="12"/>
    </row>
    <row r="162" spans="1:7" ht="15.75" customHeight="1">
      <c r="A162" t="s">
        <v>66</v>
      </c>
      <c r="B162" s="13">
        <f>B159</f>
        <v>90</v>
      </c>
      <c r="C162" s="53" t="s">
        <v>23</v>
      </c>
      <c r="D162" s="366">
        <f>'PLOT 5'!D165</f>
        <v>4.67509</v>
      </c>
      <c r="E162" s="369">
        <f>D162*B162</f>
        <v>420.75810000000001</v>
      </c>
      <c r="G162" s="12"/>
    </row>
    <row r="163" spans="1:7" ht="17.25" customHeight="1">
      <c r="B163" s="13"/>
      <c r="C163" s="53"/>
      <c r="D163" s="366">
        <f>'PLOT 5'!D166</f>
        <v>0</v>
      </c>
      <c r="E163" s="369"/>
      <c r="G163" s="12"/>
    </row>
    <row r="164" spans="1:7" ht="17.25" customHeight="1">
      <c r="A164" t="s">
        <v>256</v>
      </c>
      <c r="B164" s="13">
        <v>1</v>
      </c>
      <c r="C164" s="53" t="s">
        <v>1</v>
      </c>
      <c r="D164" s="366">
        <f>'PLOT 5'!D167</f>
        <v>0</v>
      </c>
      <c r="E164" s="369">
        <f>D164*B164</f>
        <v>0</v>
      </c>
      <c r="G164" s="12"/>
    </row>
    <row r="165" spans="1:7" ht="17.25" customHeight="1">
      <c r="B165" s="13"/>
      <c r="C165" s="53"/>
      <c r="D165" s="366">
        <f>'PLOT 5'!D168</f>
        <v>0</v>
      </c>
      <c r="E165" s="369"/>
      <c r="G165" s="12"/>
    </row>
    <row r="166" spans="1:7" ht="17.25" customHeight="1">
      <c r="B166" s="53"/>
      <c r="C166" s="53"/>
      <c r="D166" s="366">
        <f>'PLOT 5'!D169</f>
        <v>0</v>
      </c>
      <c r="E166" s="369"/>
      <c r="G166" s="12"/>
    </row>
    <row r="167" spans="1:7" ht="15.75" customHeight="1" thickBot="1">
      <c r="B167" s="53"/>
      <c r="C167" s="14" t="s">
        <v>6</v>
      </c>
      <c r="D167" s="366">
        <f>'PLOT 5'!D170</f>
        <v>0</v>
      </c>
      <c r="E167" s="369"/>
      <c r="G167" s="12"/>
    </row>
    <row r="168" spans="1:7" ht="15.75" customHeight="1" thickTop="1" thickBot="1">
      <c r="B168" s="53"/>
      <c r="C168" s="14" t="s">
        <v>24</v>
      </c>
      <c r="D168" s="366">
        <f>'PLOT 5'!D171</f>
        <v>0</v>
      </c>
      <c r="E168" s="370">
        <f>SUM(E159:E167)</f>
        <v>2739.2211000000002</v>
      </c>
      <c r="G168" s="12"/>
    </row>
    <row r="169" spans="1:7" ht="16.5" customHeight="1" thickTop="1">
      <c r="B169" s="53"/>
      <c r="C169" s="14"/>
      <c r="D169" s="366">
        <f>'PLOT 5'!D172</f>
        <v>0</v>
      </c>
      <c r="E169" s="374"/>
      <c r="G169" s="12"/>
    </row>
    <row r="170" spans="1:7" ht="15.75" customHeight="1">
      <c r="A170" s="4" t="s">
        <v>67</v>
      </c>
      <c r="B170" s="53"/>
      <c r="C170" s="53"/>
      <c r="D170" s="366">
        <f>'PLOT 5'!D173</f>
        <v>0</v>
      </c>
      <c r="E170" s="369"/>
      <c r="G170" s="12"/>
    </row>
    <row r="171" spans="1:7" ht="15.75" customHeight="1">
      <c r="B171" s="53"/>
      <c r="C171" s="53"/>
      <c r="D171" s="366">
        <f>'PLOT 5'!D174</f>
        <v>0</v>
      </c>
      <c r="E171" s="369"/>
      <c r="G171" s="12"/>
    </row>
    <row r="172" spans="1:7" ht="15.75" customHeight="1">
      <c r="A172" t="s">
        <v>68</v>
      </c>
      <c r="B172" s="53">
        <v>1</v>
      </c>
      <c r="C172" s="53" t="s">
        <v>69</v>
      </c>
      <c r="D172" s="366">
        <f>'PLOT 5'!D175</f>
        <v>15000</v>
      </c>
      <c r="E172" s="369">
        <f>D172*B172</f>
        <v>15000</v>
      </c>
      <c r="G172" s="12"/>
    </row>
    <row r="173" spans="1:7" ht="15.75" customHeight="1">
      <c r="B173" s="53"/>
      <c r="C173" s="53"/>
      <c r="D173" s="366">
        <f>'PLOT 5'!D176</f>
        <v>0</v>
      </c>
      <c r="E173" s="369"/>
      <c r="G173" s="12"/>
    </row>
    <row r="174" spans="1:7" ht="15.75" customHeight="1">
      <c r="A174" t="s">
        <v>252</v>
      </c>
      <c r="B174" s="53">
        <v>1</v>
      </c>
      <c r="C174" s="53" t="s">
        <v>69</v>
      </c>
      <c r="D174" s="366">
        <f>'PLOT 5'!D177</f>
        <v>1000</v>
      </c>
      <c r="E174" s="369">
        <f>D174*B174</f>
        <v>1000</v>
      </c>
      <c r="G174" s="12"/>
    </row>
    <row r="175" spans="1:7" ht="15.75" customHeight="1">
      <c r="B175" s="53"/>
      <c r="C175" s="53"/>
      <c r="D175" s="366">
        <f>'PLOT 5'!D178</f>
        <v>0</v>
      </c>
      <c r="E175" s="369"/>
      <c r="G175" s="12"/>
    </row>
    <row r="176" spans="1:7" ht="15.75" customHeight="1">
      <c r="A176" t="s">
        <v>70</v>
      </c>
      <c r="B176" s="53"/>
      <c r="C176" s="53" t="s">
        <v>69</v>
      </c>
      <c r="D176" s="366">
        <f>'PLOT 5'!D179</f>
        <v>1500</v>
      </c>
      <c r="E176" s="369">
        <f>D176*B176</f>
        <v>0</v>
      </c>
      <c r="G176" s="12"/>
    </row>
    <row r="177" spans="1:7" ht="15.75" customHeight="1">
      <c r="B177" s="53"/>
      <c r="C177" s="53"/>
      <c r="D177" s="366">
        <f>'PLOT 5'!D180</f>
        <v>0</v>
      </c>
      <c r="E177" s="369"/>
      <c r="G177" s="12"/>
    </row>
    <row r="178" spans="1:7" ht="15.75" customHeight="1">
      <c r="A178" t="s">
        <v>71</v>
      </c>
      <c r="B178" s="53">
        <v>1</v>
      </c>
      <c r="C178" s="53" t="s">
        <v>72</v>
      </c>
      <c r="D178" s="366">
        <f>'PLOT 5'!D181</f>
        <v>2500</v>
      </c>
      <c r="E178" s="369">
        <f>D178*B178</f>
        <v>2500</v>
      </c>
      <c r="G178" s="12"/>
    </row>
    <row r="179" spans="1:7" ht="15.75" customHeight="1">
      <c r="B179" s="53"/>
      <c r="C179" s="53"/>
      <c r="D179" s="366">
        <f>'PLOT 5'!D182</f>
        <v>0</v>
      </c>
      <c r="E179" s="369"/>
      <c r="G179" s="12"/>
    </row>
    <row r="180" spans="1:7" ht="15.75" customHeight="1">
      <c r="A180" t="s">
        <v>73</v>
      </c>
      <c r="B180" s="53">
        <v>1</v>
      </c>
      <c r="C180" s="53" t="s">
        <v>72</v>
      </c>
      <c r="D180" s="366">
        <f>'PLOT 5'!D183</f>
        <v>1000</v>
      </c>
      <c r="E180" s="369">
        <f>D180*B180</f>
        <v>1000</v>
      </c>
      <c r="G180" s="12"/>
    </row>
    <row r="181" spans="1:7" ht="15.75" customHeight="1">
      <c r="B181" s="53"/>
      <c r="C181" s="53"/>
      <c r="D181" s="366">
        <f>'PLOT 5'!D184</f>
        <v>0</v>
      </c>
      <c r="E181" s="369"/>
      <c r="G181" s="12"/>
    </row>
    <row r="182" spans="1:7" ht="15.75" customHeight="1" thickBot="1">
      <c r="B182" s="53"/>
      <c r="C182" s="14" t="s">
        <v>67</v>
      </c>
      <c r="D182" s="366">
        <f>'PLOT 5'!D185</f>
        <v>0</v>
      </c>
      <c r="E182" s="369"/>
      <c r="G182" s="12"/>
    </row>
    <row r="183" spans="1:7" ht="15.75" customHeight="1" thickTop="1" thickBot="1">
      <c r="B183" s="53"/>
      <c r="C183" s="14" t="s">
        <v>24</v>
      </c>
      <c r="D183" s="366">
        <f>'PLOT 5'!D186</f>
        <v>0</v>
      </c>
      <c r="E183" s="370">
        <f>SUM(E172:E182)</f>
        <v>19500</v>
      </c>
      <c r="G183" s="12"/>
    </row>
    <row r="184" spans="1:7" ht="16.5" customHeight="1" thickTop="1">
      <c r="B184" s="53"/>
      <c r="C184" s="53"/>
      <c r="D184" s="366">
        <f>'PLOT 5'!D187</f>
        <v>0</v>
      </c>
      <c r="E184" s="369"/>
      <c r="G184" s="12"/>
    </row>
    <row r="185" spans="1:7" ht="15.75" customHeight="1">
      <c r="A185" s="4" t="s">
        <v>74</v>
      </c>
      <c r="B185" s="53"/>
      <c r="C185" s="53"/>
      <c r="D185" s="366">
        <f>'PLOT 5'!D188</f>
        <v>0</v>
      </c>
      <c r="E185" s="369"/>
      <c r="G185" s="12"/>
    </row>
    <row r="186" spans="1:7" ht="15.75" customHeight="1">
      <c r="B186" s="53"/>
      <c r="C186" s="53"/>
      <c r="D186" s="366">
        <f>'PLOT 5'!D189</f>
        <v>0</v>
      </c>
      <c r="E186" s="369"/>
      <c r="G186" s="12"/>
    </row>
    <row r="187" spans="1:7" ht="15.75" customHeight="1">
      <c r="A187" t="s">
        <v>75</v>
      </c>
      <c r="B187" s="53">
        <v>1</v>
      </c>
      <c r="C187" s="53" t="s">
        <v>1</v>
      </c>
      <c r="D187" s="366">
        <f>'PLOT 5'!D190</f>
        <v>2500</v>
      </c>
      <c r="E187" s="369">
        <f>D187*B187</f>
        <v>2500</v>
      </c>
      <c r="G187" s="12"/>
    </row>
    <row r="188" spans="1:7" ht="15.75" customHeight="1">
      <c r="B188" s="53"/>
      <c r="C188" s="53"/>
      <c r="D188" s="366">
        <f>'PLOT 5'!D191</f>
        <v>0</v>
      </c>
      <c r="E188" s="369"/>
      <c r="G188" s="12"/>
    </row>
    <row r="189" spans="1:7" ht="15.75" customHeight="1">
      <c r="A189" t="s">
        <v>247</v>
      </c>
      <c r="B189" s="53">
        <v>1</v>
      </c>
      <c r="C189" s="53" t="s">
        <v>1</v>
      </c>
      <c r="D189" s="366">
        <f>'PLOT 5'!D192</f>
        <v>1500</v>
      </c>
      <c r="E189" s="369">
        <f>D189*B189</f>
        <v>1500</v>
      </c>
      <c r="G189" s="12"/>
    </row>
    <row r="190" spans="1:7" ht="15.75" customHeight="1">
      <c r="B190" s="53"/>
      <c r="C190" s="53"/>
      <c r="D190" s="366">
        <f>'PLOT 5'!D193</f>
        <v>0</v>
      </c>
      <c r="E190" s="369"/>
      <c r="G190" s="12"/>
    </row>
    <row r="191" spans="1:7" ht="15.75" customHeight="1">
      <c r="A191" t="s">
        <v>76</v>
      </c>
      <c r="B191" s="53">
        <v>1</v>
      </c>
      <c r="C191" s="53" t="s">
        <v>72</v>
      </c>
      <c r="D191" s="366">
        <f>'PLOT 5'!D194</f>
        <v>500</v>
      </c>
      <c r="E191" s="369">
        <f>D191*B191</f>
        <v>500</v>
      </c>
      <c r="G191" s="12"/>
    </row>
    <row r="192" spans="1:7" ht="15.75" customHeight="1">
      <c r="B192" s="53"/>
      <c r="C192" s="53"/>
      <c r="D192" s="366">
        <f>'PLOT 5'!D195</f>
        <v>0</v>
      </c>
      <c r="E192" s="369"/>
      <c r="G192" s="12"/>
    </row>
    <row r="193" spans="1:7" ht="15.75" customHeight="1" thickBot="1">
      <c r="B193" s="53"/>
      <c r="C193" s="14" t="s">
        <v>74</v>
      </c>
      <c r="D193" s="366">
        <f>'PLOT 5'!D196</f>
        <v>0</v>
      </c>
      <c r="E193" s="369"/>
      <c r="G193" s="12"/>
    </row>
    <row r="194" spans="1:7" ht="15.75" customHeight="1" thickTop="1" thickBot="1">
      <c r="B194" s="53"/>
      <c r="C194" s="14" t="s">
        <v>24</v>
      </c>
      <c r="D194" s="366">
        <f>'PLOT 5'!D197</f>
        <v>0</v>
      </c>
      <c r="E194" s="370">
        <f>SUM(E187:E193)</f>
        <v>4500</v>
      </c>
      <c r="G194" s="12"/>
    </row>
    <row r="195" spans="1:7" ht="16.5" customHeight="1" thickTop="1">
      <c r="B195" s="53"/>
      <c r="C195" s="53"/>
      <c r="D195" s="366">
        <f>'PLOT 5'!D198</f>
        <v>0</v>
      </c>
      <c r="E195" s="369"/>
      <c r="G195" s="12"/>
    </row>
    <row r="196" spans="1:7" ht="15.75" customHeight="1">
      <c r="A196" s="4" t="s">
        <v>77</v>
      </c>
      <c r="B196" s="53"/>
      <c r="C196" s="53"/>
      <c r="D196" s="366">
        <f>'PLOT 5'!D199</f>
        <v>0</v>
      </c>
      <c r="E196" s="369"/>
      <c r="G196" s="12"/>
    </row>
    <row r="197" spans="1:7" ht="15.75" customHeight="1">
      <c r="B197" s="53"/>
      <c r="C197" s="53"/>
      <c r="D197" s="366">
        <f>'PLOT 5'!D200</f>
        <v>0</v>
      </c>
      <c r="E197" s="369"/>
    </row>
    <row r="198" spans="1:7" ht="15.75" customHeight="1">
      <c r="A198" t="s">
        <v>78</v>
      </c>
      <c r="B198" s="13">
        <v>96</v>
      </c>
      <c r="C198" s="53" t="s">
        <v>23</v>
      </c>
      <c r="D198" s="366">
        <f>'PLOT 5'!D201</f>
        <v>80.144400000000005</v>
      </c>
      <c r="E198" s="369">
        <f t="shared" ref="E198:E201" si="1">D198*B198</f>
        <v>7693.8624</v>
      </c>
    </row>
    <row r="199" spans="1:7" ht="17.25" customHeight="1">
      <c r="A199" t="s">
        <v>79</v>
      </c>
      <c r="B199" s="13">
        <v>96</v>
      </c>
      <c r="C199" s="53" t="str">
        <f>C198</f>
        <v>m2</v>
      </c>
      <c r="D199" s="366">
        <f>'PLOT 5'!D202</f>
        <v>113.53789999999999</v>
      </c>
      <c r="E199" s="369">
        <f t="shared" si="1"/>
        <v>10899.6384</v>
      </c>
    </row>
    <row r="200" spans="1:7" ht="15.75" customHeight="1">
      <c r="A200" t="s">
        <v>80</v>
      </c>
      <c r="B200" s="53">
        <v>1</v>
      </c>
      <c r="C200" s="53" t="s">
        <v>81</v>
      </c>
      <c r="D200" s="366" t="str">
        <f>'PLOT 5'!D203</f>
        <v>inc</v>
      </c>
      <c r="E200" s="369" t="e">
        <f t="shared" si="1"/>
        <v>#VALUE!</v>
      </c>
    </row>
    <row r="201" spans="1:7" ht="15.75" customHeight="1">
      <c r="A201" t="s">
        <v>258</v>
      </c>
      <c r="B201" s="53">
        <v>1</v>
      </c>
      <c r="C201" s="53" t="s">
        <v>81</v>
      </c>
      <c r="D201" s="366">
        <f>'PLOT 5'!D204</f>
        <v>3137.65326</v>
      </c>
      <c r="E201" s="369">
        <f t="shared" si="1"/>
        <v>3137.65326</v>
      </c>
    </row>
    <row r="202" spans="1:7" ht="15.75" customHeight="1">
      <c r="B202" s="53"/>
      <c r="C202" s="53"/>
      <c r="D202" s="366"/>
      <c r="E202" s="369"/>
    </row>
    <row r="203" spans="1:7" ht="15.75" customHeight="1">
      <c r="B203" s="53"/>
      <c r="C203" s="53"/>
      <c r="D203" s="366"/>
      <c r="E203" s="369"/>
    </row>
    <row r="204" spans="1:7" ht="15.75" customHeight="1" thickBot="1">
      <c r="B204" s="53"/>
      <c r="C204" s="14" t="s">
        <v>82</v>
      </c>
      <c r="D204" s="366"/>
      <c r="E204" s="369"/>
    </row>
    <row r="205" spans="1:7" ht="15.75" customHeight="1" thickTop="1" thickBot="1">
      <c r="B205" s="53"/>
      <c r="C205" s="14" t="s">
        <v>24</v>
      </c>
      <c r="D205" s="366"/>
      <c r="E205" s="370" t="e">
        <f>SUM(E198:E204)</f>
        <v>#VALUE!</v>
      </c>
    </row>
    <row r="206" spans="1:7" ht="16.5" customHeight="1" thickTop="1">
      <c r="B206" s="53"/>
      <c r="C206" s="53"/>
      <c r="D206" s="366"/>
      <c r="E206" s="369"/>
    </row>
    <row r="207" spans="1:7" ht="15.75" customHeight="1" thickBot="1">
      <c r="B207" s="53"/>
      <c r="C207" s="53"/>
      <c r="D207" s="366"/>
      <c r="E207" s="369"/>
    </row>
    <row r="208" spans="1:7" ht="15.75" customHeight="1" thickTop="1" thickBot="1">
      <c r="B208" s="53"/>
      <c r="C208" s="53"/>
      <c r="D208" s="375" t="s">
        <v>226</v>
      </c>
      <c r="E208" s="370" t="e">
        <f>E205+E194+E183+E168+E154+E144+E129+E118+E107+E90+E62+E72+E37+E23+E30</f>
        <v>#VALUE!</v>
      </c>
    </row>
    <row r="209" spans="2:5" ht="16.5" customHeight="1" thickTop="1">
      <c r="B209" s="53"/>
      <c r="C209" s="53"/>
      <c r="D209" s="375" t="s">
        <v>83</v>
      </c>
      <c r="E209" s="369"/>
    </row>
    <row r="210" spans="2:5" ht="15.75" customHeight="1">
      <c r="B210" s="53"/>
      <c r="C210" s="53"/>
      <c r="D210" s="375" t="s">
        <v>83</v>
      </c>
      <c r="E210" s="369"/>
    </row>
    <row r="211" spans="2:5" ht="15.75" customHeight="1"/>
    <row r="212" spans="2:5" ht="15.75" customHeight="1"/>
    <row r="213" spans="2:5" ht="15.75" customHeight="1"/>
    <row r="214" spans="2:5" ht="15.75" customHeight="1"/>
    <row r="215" spans="2:5" ht="15.75" customHeight="1"/>
    <row r="216" spans="2:5" ht="15.75" customHeight="1"/>
    <row r="217" spans="2:5" ht="15.75" customHeight="1"/>
    <row r="218" spans="2:5" ht="15.75" customHeight="1"/>
    <row r="219" spans="2:5" ht="15.75" customHeight="1"/>
    <row r="220" spans="2:5" ht="15.75" customHeight="1"/>
    <row r="221" spans="2:5" ht="15.75" customHeight="1"/>
    <row r="222" spans="2:5" ht="15.75" customHeight="1"/>
    <row r="223" spans="2:5" ht="15.75" customHeight="1"/>
    <row r="224" spans="2:5"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mergeCells count="1">
    <mergeCell ref="D1:E4"/>
  </mergeCells>
  <pageMargins left="0.7" right="0.7" top="0.75" bottom="0.75" header="0" footer="0"/>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BABE7-F231-4B53-A78C-6985C4135ACB}">
  <sheetPr>
    <tabColor theme="5" tint="0.79998168889431442"/>
  </sheetPr>
  <dimension ref="A1:G1036"/>
  <sheetViews>
    <sheetView view="pageBreakPreview" zoomScale="110" zoomScaleNormal="10" zoomScaleSheetLayoutView="110" workbookViewId="0">
      <selection activeCell="A3" sqref="A3"/>
    </sheetView>
  </sheetViews>
  <sheetFormatPr defaultColWidth="14.453125" defaultRowHeight="15" customHeight="1"/>
  <cols>
    <col min="1" max="1" width="40.1796875" customWidth="1"/>
    <col min="2" max="3" width="11.453125" customWidth="1"/>
    <col min="4" max="5" width="11.453125" style="377" customWidth="1"/>
    <col min="6" max="7" width="11.453125" customWidth="1"/>
  </cols>
  <sheetData>
    <row r="1" spans="1:7" ht="14.5">
      <c r="D1" s="690"/>
      <c r="E1" s="691"/>
    </row>
    <row r="2" spans="1:7" ht="14.5">
      <c r="A2" s="17"/>
      <c r="D2" s="691"/>
      <c r="E2" s="691"/>
    </row>
    <row r="3" spans="1:7" ht="14.5">
      <c r="A3" s="18" t="s">
        <v>352</v>
      </c>
      <c r="D3" s="691"/>
      <c r="E3" s="691"/>
    </row>
    <row r="4" spans="1:7" ht="15.75" customHeight="1" thickBot="1">
      <c r="B4" s="53"/>
      <c r="C4" s="53"/>
      <c r="D4" s="692"/>
      <c r="E4" s="692"/>
    </row>
    <row r="5" spans="1:7" ht="16.5" customHeight="1" thickTop="1" thickBot="1">
      <c r="A5" s="47" t="s">
        <v>8</v>
      </c>
      <c r="B5" s="11" t="s">
        <v>9</v>
      </c>
      <c r="C5" s="11" t="s">
        <v>10</v>
      </c>
      <c r="D5" s="367" t="s">
        <v>11</v>
      </c>
      <c r="E5" s="368" t="s">
        <v>12</v>
      </c>
    </row>
    <row r="6" spans="1:7" ht="15.75" customHeight="1" thickTop="1">
      <c r="B6" s="53"/>
      <c r="C6" s="53"/>
      <c r="D6" s="366"/>
      <c r="E6" s="369"/>
      <c r="G6" s="12"/>
    </row>
    <row r="7" spans="1:7" ht="17.25" customHeight="1">
      <c r="A7" t="s">
        <v>13</v>
      </c>
      <c r="B7" s="13">
        <v>30</v>
      </c>
      <c r="C7" s="49" t="s">
        <v>14</v>
      </c>
      <c r="D7" s="366">
        <f>'PLOT 5'!D7</f>
        <v>138.34450000000001</v>
      </c>
      <c r="E7" s="369">
        <f>D7*B7</f>
        <v>4150.335</v>
      </c>
      <c r="G7" s="12"/>
    </row>
    <row r="8" spans="1:7" ht="14.5">
      <c r="A8" t="s">
        <v>15</v>
      </c>
      <c r="B8" s="53"/>
      <c r="C8" s="53"/>
      <c r="D8" s="366">
        <f>'PLOT 5'!D8</f>
        <v>0</v>
      </c>
      <c r="E8" s="369"/>
      <c r="G8" s="12"/>
    </row>
    <row r="9" spans="1:7" ht="14.5">
      <c r="A9" t="s">
        <v>16</v>
      </c>
      <c r="B9" s="53"/>
      <c r="C9" s="53"/>
      <c r="D9" s="366">
        <f>'PLOT 5'!D9</f>
        <v>0</v>
      </c>
      <c r="E9" s="369"/>
      <c r="G9" s="12"/>
    </row>
    <row r="10" spans="1:7" ht="14.5">
      <c r="B10" s="53"/>
      <c r="C10" s="53"/>
      <c r="D10" s="366">
        <f>'PLOT 5'!D12</f>
        <v>212.35403699999998</v>
      </c>
      <c r="E10" s="369"/>
      <c r="G10" s="12"/>
    </row>
    <row r="11" spans="1:7" ht="14.5">
      <c r="A11" t="s">
        <v>17</v>
      </c>
      <c r="B11" s="51">
        <f>B7*0.3</f>
        <v>9</v>
      </c>
      <c r="C11" s="53" t="s">
        <v>18</v>
      </c>
      <c r="D11" s="366">
        <f>'PLOT 5'!D16</f>
        <v>34.3476</v>
      </c>
      <c r="E11" s="369">
        <f>D11*B11</f>
        <v>309.1284</v>
      </c>
      <c r="G11" s="12"/>
    </row>
    <row r="12" spans="1:7" ht="14.5">
      <c r="A12" t="s">
        <v>19</v>
      </c>
      <c r="B12" s="53"/>
      <c r="C12" s="53"/>
      <c r="D12" s="366">
        <f>'PLOT 5'!D17</f>
        <v>0</v>
      </c>
      <c r="E12" s="369"/>
      <c r="G12" s="12"/>
    </row>
    <row r="13" spans="1:7" ht="14.5">
      <c r="B13" s="53"/>
      <c r="C13" s="53"/>
      <c r="D13" s="366">
        <f>'PLOT 5'!D18</f>
        <v>0</v>
      </c>
      <c r="E13" s="369"/>
      <c r="G13" s="12"/>
    </row>
    <row r="14" spans="1:7" ht="14.5">
      <c r="A14" t="s">
        <v>245</v>
      </c>
      <c r="B14" s="53">
        <v>19</v>
      </c>
      <c r="C14" s="53" t="s">
        <v>14</v>
      </c>
      <c r="D14" s="366">
        <f>'PLOT 5'!D19</f>
        <v>34.3476</v>
      </c>
      <c r="E14" s="369">
        <f>D14*B14</f>
        <v>652.60439999999994</v>
      </c>
      <c r="G14" s="12"/>
    </row>
    <row r="15" spans="1:7" ht="14.5">
      <c r="B15" s="53"/>
      <c r="C15" s="53"/>
      <c r="D15" s="366">
        <f>'PLOT 5'!D20</f>
        <v>0</v>
      </c>
      <c r="E15" s="369"/>
      <c r="G15" s="12"/>
    </row>
    <row r="16" spans="1:7" ht="14.5">
      <c r="A16" t="s">
        <v>17</v>
      </c>
      <c r="B16" s="13">
        <f>B14*0.3</f>
        <v>5.7</v>
      </c>
      <c r="C16" s="53"/>
      <c r="D16" s="366" t="e">
        <f>'PLOT 5'!#REF!</f>
        <v>#REF!</v>
      </c>
      <c r="E16" s="369"/>
      <c r="G16" s="12"/>
    </row>
    <row r="17" spans="1:7" ht="14.5">
      <c r="B17" s="53"/>
      <c r="C17" s="53"/>
      <c r="D17" s="366" t="e">
        <f>'PLOT 5'!#REF!</f>
        <v>#REF!</v>
      </c>
      <c r="E17" s="369"/>
      <c r="G17" s="12"/>
    </row>
    <row r="18" spans="1:7" ht="17.25" customHeight="1">
      <c r="A18" s="48" t="s">
        <v>253</v>
      </c>
      <c r="B18" s="54">
        <v>48</v>
      </c>
      <c r="C18" s="49" t="s">
        <v>18</v>
      </c>
      <c r="D18" s="366">
        <f>'PLOT 5'!D21</f>
        <v>69.677922999999993</v>
      </c>
      <c r="E18" s="369">
        <f>D18*B18</f>
        <v>3344.5403039999997</v>
      </c>
      <c r="G18" s="12"/>
    </row>
    <row r="19" spans="1:7" ht="17.25" customHeight="1">
      <c r="B19" s="54"/>
      <c r="C19" s="53"/>
      <c r="D19" s="366">
        <f>'PLOT 5'!D22</f>
        <v>0</v>
      </c>
      <c r="E19" s="369"/>
      <c r="G19" s="12"/>
    </row>
    <row r="20" spans="1:7" ht="17.25" customHeight="1">
      <c r="A20" t="s">
        <v>22</v>
      </c>
      <c r="B20" s="51">
        <v>48</v>
      </c>
      <c r="C20" s="53" t="s">
        <v>23</v>
      </c>
      <c r="D20" s="366">
        <f>'PLOT 5'!D23</f>
        <v>25.7607</v>
      </c>
      <c r="E20" s="369">
        <f>D20*B20</f>
        <v>1236.5136</v>
      </c>
      <c r="G20" s="12"/>
    </row>
    <row r="21" spans="1:7" ht="14.5">
      <c r="B21" s="53"/>
      <c r="C21" s="53"/>
      <c r="D21" s="366">
        <f>'PLOT 5'!D24</f>
        <v>0</v>
      </c>
      <c r="E21" s="369"/>
      <c r="G21" s="12"/>
    </row>
    <row r="22" spans="1:7" ht="17.25" customHeight="1" thickBot="1">
      <c r="B22" s="53"/>
      <c r="C22" s="14" t="s">
        <v>8</v>
      </c>
      <c r="D22" s="366">
        <f>'PLOT 5'!D25</f>
        <v>0</v>
      </c>
      <c r="E22" s="369"/>
      <c r="G22" s="12"/>
    </row>
    <row r="23" spans="1:7" ht="15.5" thickTop="1" thickBot="1">
      <c r="B23" s="53"/>
      <c r="C23" s="14" t="s">
        <v>24</v>
      </c>
      <c r="D23" s="366">
        <f>'PLOT 5'!D26</f>
        <v>0</v>
      </c>
      <c r="E23" s="370">
        <f>SUM(E7:E22)</f>
        <v>9693.1217039999992</v>
      </c>
      <c r="G23" s="12"/>
    </row>
    <row r="24" spans="1:7" ht="15.75" customHeight="1" thickTop="1">
      <c r="B24" s="53"/>
      <c r="C24" s="53"/>
      <c r="D24" s="366">
        <f>'PLOT 5'!D27</f>
        <v>0</v>
      </c>
      <c r="E24" s="369"/>
      <c r="G24" s="12"/>
    </row>
    <row r="25" spans="1:7" ht="16.5" customHeight="1">
      <c r="A25" s="50" t="s">
        <v>190</v>
      </c>
      <c r="B25" s="54"/>
      <c r="C25" s="54"/>
      <c r="D25" s="366">
        <f>'PLOT 5'!D28</f>
        <v>0</v>
      </c>
      <c r="E25" s="371"/>
      <c r="G25" s="12"/>
    </row>
    <row r="26" spans="1:7" ht="15.75" customHeight="1">
      <c r="A26" s="50"/>
      <c r="B26" s="54"/>
      <c r="C26" s="54"/>
      <c r="D26" s="366">
        <f>'PLOT 5'!D29</f>
        <v>0</v>
      </c>
      <c r="E26" s="371"/>
      <c r="G26" s="12"/>
    </row>
    <row r="27" spans="1:7" ht="15.75" customHeight="1">
      <c r="A27" s="55" t="s">
        <v>242</v>
      </c>
      <c r="B27" s="51">
        <v>160</v>
      </c>
      <c r="C27" s="54" t="s">
        <v>23</v>
      </c>
      <c r="D27" s="366">
        <f>'PLOT 5'!D30</f>
        <v>0</v>
      </c>
      <c r="E27" s="371">
        <f>D27*B27</f>
        <v>0</v>
      </c>
      <c r="G27" s="12"/>
    </row>
    <row r="28" spans="1:7" ht="15.75" customHeight="1">
      <c r="A28" s="55"/>
      <c r="B28" s="54"/>
      <c r="C28" s="54"/>
      <c r="D28" s="366">
        <f>'PLOT 5'!D31</f>
        <v>0</v>
      </c>
      <c r="E28" s="371"/>
      <c r="G28" s="12"/>
    </row>
    <row r="29" spans="1:7" ht="15.75" customHeight="1" thickBot="1">
      <c r="A29" s="55"/>
      <c r="B29" s="54"/>
      <c r="C29" s="52" t="s">
        <v>190</v>
      </c>
      <c r="D29" s="366">
        <f>'PLOT 5'!D32</f>
        <v>0</v>
      </c>
      <c r="E29" s="371"/>
      <c r="G29" s="12"/>
    </row>
    <row r="30" spans="1:7" ht="15.75" customHeight="1" thickTop="1" thickBot="1">
      <c r="A30" s="55"/>
      <c r="B30" s="54"/>
      <c r="C30" s="52" t="s">
        <v>24</v>
      </c>
      <c r="D30" s="366">
        <f>'PLOT 5'!D33</f>
        <v>0</v>
      </c>
      <c r="E30" s="370">
        <f>SUM(E27:E28)</f>
        <v>0</v>
      </c>
      <c r="G30" s="12"/>
    </row>
    <row r="31" spans="1:7" ht="15.75" customHeight="1" thickTop="1">
      <c r="A31" s="50"/>
      <c r="B31" s="54"/>
      <c r="C31" s="54"/>
      <c r="D31" s="366">
        <f>'PLOT 5'!D34</f>
        <v>0</v>
      </c>
      <c r="E31" s="371"/>
      <c r="G31" s="12"/>
    </row>
    <row r="32" spans="1:7" ht="15.75" customHeight="1">
      <c r="A32" s="47" t="s">
        <v>25</v>
      </c>
      <c r="B32" s="53"/>
      <c r="C32" s="53"/>
      <c r="D32" s="366">
        <f>'PLOT 5'!D35</f>
        <v>0</v>
      </c>
      <c r="E32" s="369"/>
      <c r="G32" s="12"/>
    </row>
    <row r="33" spans="1:7" ht="15.75" customHeight="1">
      <c r="A33" s="47"/>
      <c r="B33" s="53"/>
      <c r="C33" s="53"/>
      <c r="D33" s="366">
        <f>'PLOT 5'!D36</f>
        <v>0</v>
      </c>
      <c r="E33" s="369"/>
      <c r="G33" s="12"/>
    </row>
    <row r="34" spans="1:7" ht="15.75" customHeight="1">
      <c r="A34" t="s">
        <v>26</v>
      </c>
      <c r="B34" s="51">
        <v>45</v>
      </c>
      <c r="C34" s="53" t="s">
        <v>23</v>
      </c>
      <c r="D34" s="366">
        <f>'PLOT 5'!D37</f>
        <v>82.052599999999998</v>
      </c>
      <c r="E34" s="369">
        <f>D34*B34</f>
        <v>3692.3669999999997</v>
      </c>
      <c r="G34" s="12"/>
    </row>
    <row r="35" spans="1:7" ht="15.75" customHeight="1">
      <c r="B35" s="53"/>
      <c r="C35" s="53"/>
      <c r="D35" s="366">
        <f>'PLOT 5'!D38</f>
        <v>0</v>
      </c>
      <c r="E35" s="369"/>
      <c r="G35" s="12"/>
    </row>
    <row r="36" spans="1:7" ht="15.75" customHeight="1" thickBot="1">
      <c r="B36" s="53"/>
      <c r="C36" s="14" t="s">
        <v>25</v>
      </c>
      <c r="D36" s="366">
        <f>'PLOT 5'!D39</f>
        <v>0</v>
      </c>
      <c r="E36" s="369"/>
      <c r="G36" s="12"/>
    </row>
    <row r="37" spans="1:7" ht="17.25" customHeight="1" thickTop="1" thickBot="1">
      <c r="B37" s="53"/>
      <c r="C37" s="14" t="s">
        <v>24</v>
      </c>
      <c r="D37" s="366">
        <f>'PLOT 5'!D40</f>
        <v>0</v>
      </c>
      <c r="E37" s="370">
        <f>SUM(E34:E35)</f>
        <v>3692.3669999999997</v>
      </c>
      <c r="G37" s="12"/>
    </row>
    <row r="38" spans="1:7" ht="15.75" customHeight="1" thickTop="1">
      <c r="B38" s="53"/>
      <c r="C38" s="14"/>
      <c r="D38" s="366">
        <f>'PLOT 5'!D41</f>
        <v>0</v>
      </c>
      <c r="E38" s="373"/>
      <c r="G38" s="12"/>
    </row>
    <row r="39" spans="1:7" ht="15.75" customHeight="1">
      <c r="A39" s="4" t="s">
        <v>241</v>
      </c>
      <c r="B39" s="53"/>
      <c r="C39" s="53"/>
      <c r="D39" s="366">
        <f>'PLOT 5'!D42</f>
        <v>0</v>
      </c>
      <c r="E39" s="369"/>
      <c r="G39" s="12"/>
    </row>
    <row r="40" spans="1:7" ht="16.5" customHeight="1">
      <c r="B40" s="53"/>
      <c r="C40" s="53"/>
      <c r="D40" s="366">
        <f>'PLOT 5'!D43</f>
        <v>0</v>
      </c>
      <c r="E40" s="369"/>
      <c r="G40" s="12"/>
    </row>
    <row r="41" spans="1:7" ht="15.75" customHeight="1">
      <c r="A41" t="s">
        <v>30</v>
      </c>
      <c r="B41" s="13">
        <v>71</v>
      </c>
      <c r="C41" s="53" t="s">
        <v>23</v>
      </c>
      <c r="D41" s="366">
        <f>'PLOT 5'!D44</f>
        <v>276.68900000000002</v>
      </c>
      <c r="E41" s="369">
        <f>D41*B41</f>
        <v>19644.919000000002</v>
      </c>
      <c r="G41" s="12"/>
    </row>
    <row r="42" spans="1:7" ht="15.75" customHeight="1">
      <c r="A42" s="48" t="s">
        <v>254</v>
      </c>
      <c r="B42" s="53"/>
      <c r="C42" s="53"/>
      <c r="D42" s="366">
        <f>'PLOT 5'!D45</f>
        <v>0</v>
      </c>
      <c r="E42" s="369"/>
      <c r="G42" s="12"/>
    </row>
    <row r="43" spans="1:7" ht="15.75" customHeight="1">
      <c r="B43" s="53"/>
      <c r="C43" s="53"/>
      <c r="D43" s="366">
        <f>'PLOT 5'!D46</f>
        <v>0</v>
      </c>
      <c r="E43" s="369"/>
      <c r="G43" s="12"/>
    </row>
    <row r="44" spans="1:7" ht="15.75" customHeight="1">
      <c r="A44" t="s">
        <v>31</v>
      </c>
      <c r="B44" s="53">
        <v>45</v>
      </c>
      <c r="C44" s="53" t="s">
        <v>23</v>
      </c>
      <c r="D44" s="366">
        <f>'PLOT 5'!D47</f>
        <v>5.2475499999999995</v>
      </c>
      <c r="E44" s="369">
        <f>D44*B44</f>
        <v>236.13974999999996</v>
      </c>
      <c r="G44" s="12"/>
    </row>
    <row r="45" spans="1:7" ht="15.75" customHeight="1">
      <c r="B45" s="53"/>
      <c r="C45" s="53"/>
      <c r="D45" s="366">
        <f>'PLOT 5'!D48</f>
        <v>0</v>
      </c>
      <c r="E45" s="369"/>
      <c r="G45" s="12"/>
    </row>
    <row r="46" spans="1:7" ht="15.75" customHeight="1">
      <c r="A46" t="s">
        <v>32</v>
      </c>
      <c r="B46" s="54">
        <v>71</v>
      </c>
      <c r="C46" s="53" t="s">
        <v>23</v>
      </c>
      <c r="D46" s="366" t="str">
        <f>'PLOT 5'!D49</f>
        <v>inc</v>
      </c>
      <c r="E46" s="369" t="e">
        <f>D46*B46</f>
        <v>#VALUE!</v>
      </c>
      <c r="G46" s="12"/>
    </row>
    <row r="47" spans="1:7" ht="15.75" customHeight="1">
      <c r="B47" s="53"/>
      <c r="C47" s="53"/>
      <c r="D47" s="366">
        <f>'PLOT 5'!D50</f>
        <v>0</v>
      </c>
      <c r="E47" s="369"/>
      <c r="G47" s="12"/>
    </row>
    <row r="48" spans="1:7" ht="15.75" customHeight="1">
      <c r="A48" t="s">
        <v>33</v>
      </c>
      <c r="B48" s="53">
        <v>9</v>
      </c>
      <c r="C48" s="53" t="s">
        <v>14</v>
      </c>
      <c r="D48" s="366">
        <f>'PLOT 5'!D51</f>
        <v>0</v>
      </c>
      <c r="E48" s="369">
        <f>D48*B48</f>
        <v>0</v>
      </c>
      <c r="G48" s="12"/>
    </row>
    <row r="49" spans="1:7" ht="15.75" customHeight="1">
      <c r="B49" s="53"/>
      <c r="C49" s="53"/>
      <c r="D49" s="366">
        <f>'PLOT 5'!D52</f>
        <v>0</v>
      </c>
      <c r="E49" s="369"/>
      <c r="G49" s="12"/>
    </row>
    <row r="50" spans="1:7" ht="15.75" customHeight="1">
      <c r="A50" s="16" t="s">
        <v>84</v>
      </c>
      <c r="B50" s="53">
        <v>20</v>
      </c>
      <c r="C50" s="53" t="s">
        <v>14</v>
      </c>
      <c r="D50" s="366">
        <f>'PLOT 5'!D53</f>
        <v>0</v>
      </c>
      <c r="E50" s="369">
        <f>D50*B50</f>
        <v>0</v>
      </c>
      <c r="G50" s="12"/>
    </row>
    <row r="51" spans="1:7" ht="15.75" customHeight="1">
      <c r="B51" s="53"/>
      <c r="C51" s="53"/>
      <c r="D51" s="366">
        <f>'PLOT 5'!D54</f>
        <v>0</v>
      </c>
      <c r="E51" s="369"/>
      <c r="G51" s="12"/>
    </row>
    <row r="52" spans="1:7" ht="15.75" customHeight="1">
      <c r="A52" t="s">
        <v>34</v>
      </c>
      <c r="B52" s="53">
        <v>16</v>
      </c>
      <c r="C52" s="53" t="s">
        <v>14</v>
      </c>
      <c r="D52" s="366">
        <f>'PLOT 5'!D55</f>
        <v>0</v>
      </c>
      <c r="E52" s="369">
        <f>B52*D52</f>
        <v>0</v>
      </c>
      <c r="G52" s="12"/>
    </row>
    <row r="53" spans="1:7" ht="15.75" customHeight="1">
      <c r="B53" s="53"/>
      <c r="C53" s="53"/>
      <c r="D53" s="366">
        <f>'PLOT 5'!D56</f>
        <v>0</v>
      </c>
      <c r="E53" s="369"/>
      <c r="G53" s="12"/>
    </row>
    <row r="54" spans="1:7" ht="15.75" customHeight="1">
      <c r="A54" t="s">
        <v>85</v>
      </c>
      <c r="B54" s="53">
        <v>20</v>
      </c>
      <c r="C54" s="53" t="s">
        <v>14</v>
      </c>
      <c r="D54" s="366">
        <f>'PLOT 5'!D57</f>
        <v>0</v>
      </c>
      <c r="E54" s="369">
        <f>D54*B54</f>
        <v>0</v>
      </c>
      <c r="G54" s="12"/>
    </row>
    <row r="55" spans="1:7" ht="15.75" customHeight="1">
      <c r="B55" s="53"/>
      <c r="C55" s="53"/>
      <c r="D55" s="366">
        <f>'PLOT 5'!D58</f>
        <v>0</v>
      </c>
      <c r="E55" s="369"/>
      <c r="G55" s="12"/>
    </row>
    <row r="56" spans="1:7" ht="15.75" customHeight="1">
      <c r="A56" t="s">
        <v>35</v>
      </c>
      <c r="B56" s="53">
        <v>23</v>
      </c>
      <c r="C56" s="53" t="s">
        <v>14</v>
      </c>
      <c r="D56" s="366">
        <f>'PLOT 5'!D59</f>
        <v>782.36199999999997</v>
      </c>
      <c r="E56" s="369">
        <f>D56*B56</f>
        <v>17994.326000000001</v>
      </c>
      <c r="G56" s="12"/>
    </row>
    <row r="57" spans="1:7" ht="15.75" customHeight="1">
      <c r="B57" s="53"/>
      <c r="C57" s="53"/>
      <c r="D57" s="366">
        <f>'PLOT 5'!D60</f>
        <v>0</v>
      </c>
      <c r="E57" s="369"/>
      <c r="G57" s="12"/>
    </row>
    <row r="58" spans="1:7" ht="15.75" customHeight="1">
      <c r="A58" t="s">
        <v>249</v>
      </c>
      <c r="B58" s="53">
        <v>3</v>
      </c>
      <c r="C58" s="53" t="s">
        <v>18</v>
      </c>
      <c r="D58" s="366">
        <f>'PLOT 5'!D61</f>
        <v>162.197</v>
      </c>
      <c r="E58" s="369">
        <f>D58*B58</f>
        <v>486.59100000000001</v>
      </c>
      <c r="G58" s="12"/>
    </row>
    <row r="59" spans="1:7" ht="15.75" customHeight="1">
      <c r="B59" s="53"/>
      <c r="C59" s="53"/>
      <c r="D59" s="366">
        <f>'PLOT 5'!D62</f>
        <v>0</v>
      </c>
      <c r="E59" s="369"/>
      <c r="G59" s="12"/>
    </row>
    <row r="60" spans="1:7" ht="15.75" customHeight="1">
      <c r="B60" s="53"/>
      <c r="C60" s="53"/>
      <c r="D60" s="366">
        <f>'PLOT 5'!D63</f>
        <v>0</v>
      </c>
      <c r="E60" s="369"/>
      <c r="G60" s="12"/>
    </row>
    <row r="61" spans="1:7" ht="15.75" customHeight="1" thickBot="1">
      <c r="B61" s="53"/>
      <c r="C61" s="14" t="s">
        <v>36</v>
      </c>
      <c r="D61" s="366">
        <f>'PLOT 5'!D64</f>
        <v>0</v>
      </c>
      <c r="E61" s="369"/>
      <c r="G61" s="12"/>
    </row>
    <row r="62" spans="1:7" ht="15.75" customHeight="1" thickTop="1" thickBot="1">
      <c r="B62" s="53"/>
      <c r="C62" s="14" t="s">
        <v>24</v>
      </c>
      <c r="D62" s="366">
        <f>'PLOT 5'!D65</f>
        <v>0</v>
      </c>
      <c r="E62" s="370" t="e">
        <f>SUM(E41:E60)</f>
        <v>#VALUE!</v>
      </c>
      <c r="G62" s="12"/>
    </row>
    <row r="63" spans="1:7" ht="15.75" customHeight="1" thickTop="1">
      <c r="B63" s="53"/>
      <c r="C63" s="14"/>
      <c r="D63" s="366">
        <f>'PLOT 5'!D66</f>
        <v>0</v>
      </c>
      <c r="E63" s="373"/>
      <c r="G63" s="12"/>
    </row>
    <row r="64" spans="1:7" ht="15.75" customHeight="1">
      <c r="A64" s="47" t="s">
        <v>2</v>
      </c>
      <c r="B64" s="53"/>
      <c r="C64" s="53"/>
      <c r="D64" s="366">
        <f>'PLOT 5'!D67</f>
        <v>0</v>
      </c>
      <c r="E64" s="369"/>
      <c r="G64" s="12"/>
    </row>
    <row r="65" spans="1:7" ht="15.75" customHeight="1">
      <c r="A65" s="47"/>
      <c r="B65" s="53"/>
      <c r="C65" s="53"/>
      <c r="D65" s="366">
        <f>'PLOT 5'!D68</f>
        <v>0</v>
      </c>
      <c r="E65" s="369"/>
      <c r="G65" s="12"/>
    </row>
    <row r="66" spans="1:7" ht="15.75" customHeight="1">
      <c r="A66" s="48" t="s">
        <v>243</v>
      </c>
      <c r="B66" s="53">
        <v>1</v>
      </c>
      <c r="C66" s="49" t="s">
        <v>1</v>
      </c>
      <c r="D66" s="366">
        <f>'PLOT 5'!D69</f>
        <v>4500</v>
      </c>
      <c r="E66" s="369">
        <f>D66*B66</f>
        <v>4500</v>
      </c>
      <c r="G66" s="12"/>
    </row>
    <row r="67" spans="1:7" ht="15.75" customHeight="1">
      <c r="B67" s="53"/>
      <c r="C67" s="53"/>
      <c r="D67" s="366">
        <f>'PLOT 5'!D70</f>
        <v>0</v>
      </c>
      <c r="E67" s="369"/>
      <c r="G67" s="12"/>
    </row>
    <row r="68" spans="1:7" ht="15.75" customHeight="1">
      <c r="A68" t="s">
        <v>28</v>
      </c>
      <c r="B68" s="53">
        <v>5</v>
      </c>
      <c r="C68" s="53" t="s">
        <v>14</v>
      </c>
      <c r="D68" s="366">
        <f>'PLOT 5'!D71</f>
        <v>448.42699999999996</v>
      </c>
      <c r="E68" s="369">
        <f>D68*B68</f>
        <v>2242.1349999999998</v>
      </c>
      <c r="G68" s="12"/>
    </row>
    <row r="69" spans="1:7" ht="15.75" customHeight="1">
      <c r="A69" t="s">
        <v>29</v>
      </c>
      <c r="B69" s="53"/>
      <c r="C69" s="53"/>
      <c r="D69" s="366">
        <f>'PLOT 5'!D72</f>
        <v>0</v>
      </c>
      <c r="E69" s="369"/>
      <c r="G69" s="12"/>
    </row>
    <row r="70" spans="1:7" ht="15.75" customHeight="1">
      <c r="B70" s="53"/>
      <c r="C70" s="53"/>
      <c r="D70" s="366">
        <f>'PLOT 5'!D73</f>
        <v>0</v>
      </c>
      <c r="E70" s="369"/>
      <c r="G70" s="12"/>
    </row>
    <row r="71" spans="1:7" ht="15.75" customHeight="1" thickBot="1">
      <c r="B71" s="53"/>
      <c r="C71" s="14" t="s">
        <v>2</v>
      </c>
      <c r="D71" s="366">
        <f>'PLOT 5'!D74</f>
        <v>0</v>
      </c>
      <c r="E71" s="369"/>
      <c r="G71" s="12"/>
    </row>
    <row r="72" spans="1:7" ht="15.75" customHeight="1" thickTop="1" thickBot="1">
      <c r="B72" s="53"/>
      <c r="C72" s="14" t="s">
        <v>24</v>
      </c>
      <c r="D72" s="366">
        <f>'PLOT 5'!D75</f>
        <v>0</v>
      </c>
      <c r="E72" s="370">
        <f>SUM(E66:E70)</f>
        <v>6742.1350000000002</v>
      </c>
      <c r="G72" s="12"/>
    </row>
    <row r="73" spans="1:7" ht="15.75" customHeight="1" thickTop="1">
      <c r="B73" s="53"/>
      <c r="C73" s="53"/>
      <c r="D73" s="366">
        <f>'PLOT 5'!D76</f>
        <v>0</v>
      </c>
      <c r="E73" s="369"/>
      <c r="G73" s="12"/>
    </row>
    <row r="74" spans="1:7" ht="15.75" customHeight="1">
      <c r="A74" s="4" t="s">
        <v>37</v>
      </c>
      <c r="B74" s="53"/>
      <c r="C74" s="14"/>
      <c r="D74" s="366">
        <f>'PLOT 5'!D77</f>
        <v>0</v>
      </c>
      <c r="E74" s="374"/>
      <c r="G74" s="12"/>
    </row>
    <row r="75" spans="1:7" ht="15.75" customHeight="1">
      <c r="A75" s="4"/>
      <c r="B75" s="3"/>
      <c r="C75" s="3"/>
      <c r="D75" s="366">
        <f>'PLOT 5'!D78</f>
        <v>0</v>
      </c>
      <c r="E75" s="374"/>
      <c r="G75" s="12"/>
    </row>
    <row r="76" spans="1:7" ht="15.75" customHeight="1">
      <c r="A76" t="s">
        <v>38</v>
      </c>
      <c r="B76" s="53">
        <v>141</v>
      </c>
      <c r="C76" s="53" t="s">
        <v>23</v>
      </c>
      <c r="D76" s="366">
        <f>'PLOT 5'!D79</f>
        <v>171.73799999999997</v>
      </c>
      <c r="E76" s="369">
        <f>D76*B76</f>
        <v>24215.057999999997</v>
      </c>
      <c r="G76" s="12"/>
    </row>
    <row r="77" spans="1:7" ht="15.75" customHeight="1">
      <c r="A77" s="48" t="s">
        <v>172</v>
      </c>
      <c r="B77" s="53"/>
      <c r="C77" s="53"/>
      <c r="D77" s="366">
        <f>'PLOT 5'!D80</f>
        <v>0</v>
      </c>
      <c r="E77" s="369"/>
      <c r="G77" s="12"/>
    </row>
    <row r="78" spans="1:7" ht="15.75" customHeight="1">
      <c r="B78" s="53"/>
      <c r="C78" s="53"/>
      <c r="D78" s="366">
        <f>'PLOT 5'!D81</f>
        <v>0</v>
      </c>
      <c r="E78" s="369"/>
      <c r="G78" s="12"/>
    </row>
    <row r="79" spans="1:7" ht="15.75" customHeight="1">
      <c r="A79" t="s">
        <v>246</v>
      </c>
      <c r="B79" s="53">
        <v>19</v>
      </c>
      <c r="C79" s="53" t="s">
        <v>18</v>
      </c>
      <c r="D79" s="366">
        <f>'PLOT 5'!D82</f>
        <v>0</v>
      </c>
      <c r="E79" s="369">
        <f t="shared" ref="E79:E83" si="0">D79*B79</f>
        <v>0</v>
      </c>
      <c r="G79" s="12"/>
    </row>
    <row r="80" spans="1:7" ht="15.75" customHeight="1">
      <c r="B80" s="53"/>
      <c r="C80" s="53"/>
      <c r="D80" s="366">
        <f>'PLOT 5'!D83</f>
        <v>0</v>
      </c>
      <c r="E80" s="369"/>
      <c r="G80" s="12"/>
    </row>
    <row r="81" spans="1:7" ht="15.75" customHeight="1">
      <c r="A81" t="s">
        <v>250</v>
      </c>
      <c r="B81" s="53">
        <v>6</v>
      </c>
      <c r="C81" s="53" t="s">
        <v>18</v>
      </c>
      <c r="D81" s="366">
        <f>'PLOT 5'!D84</f>
        <v>80.144400000000005</v>
      </c>
      <c r="E81" s="369">
        <f t="shared" si="0"/>
        <v>480.8664</v>
      </c>
      <c r="G81" s="12"/>
    </row>
    <row r="82" spans="1:7" ht="15.75" customHeight="1">
      <c r="B82" s="53"/>
      <c r="C82" s="53"/>
      <c r="D82" s="366">
        <f>'PLOT 5'!D85</f>
        <v>0</v>
      </c>
      <c r="E82" s="369"/>
      <c r="G82" s="12"/>
    </row>
    <row r="83" spans="1:7" ht="15.75" customHeight="1">
      <c r="A83" t="s">
        <v>251</v>
      </c>
      <c r="B83" s="53">
        <v>1</v>
      </c>
      <c r="C83" s="53" t="s">
        <v>1</v>
      </c>
      <c r="D83" s="366">
        <f>'PLOT 5'!D86</f>
        <v>0</v>
      </c>
      <c r="E83" s="369">
        <f t="shared" si="0"/>
        <v>0</v>
      </c>
      <c r="G83" s="12"/>
    </row>
    <row r="84" spans="1:7" ht="15.75" customHeight="1">
      <c r="B84" s="53"/>
      <c r="C84" s="53"/>
      <c r="D84" s="366">
        <f>'PLOT 5'!D87</f>
        <v>0</v>
      </c>
      <c r="E84" s="369"/>
      <c r="G84" s="12"/>
    </row>
    <row r="85" spans="1:7" ht="15.75" customHeight="1">
      <c r="A85" t="s">
        <v>86</v>
      </c>
      <c r="B85" s="53">
        <v>16</v>
      </c>
      <c r="C85" s="53" t="s">
        <v>14</v>
      </c>
      <c r="D85" s="366">
        <f>'PLOT 5'!D88</f>
        <v>0</v>
      </c>
      <c r="E85" s="369">
        <f>D85*B85</f>
        <v>0</v>
      </c>
      <c r="G85" s="12"/>
    </row>
    <row r="86" spans="1:7" ht="15.75" customHeight="1">
      <c r="B86" s="53"/>
      <c r="C86" s="53"/>
      <c r="D86" s="366">
        <f>'PLOT 5'!D89</f>
        <v>0</v>
      </c>
      <c r="E86" s="369"/>
      <c r="G86" s="12"/>
    </row>
    <row r="87" spans="1:7" ht="15.75" customHeight="1">
      <c r="A87" t="s">
        <v>39</v>
      </c>
      <c r="B87" s="53">
        <v>13</v>
      </c>
      <c r="C87" s="53" t="s">
        <v>14</v>
      </c>
      <c r="D87" s="366">
        <f>'PLOT 5'!D90</f>
        <v>69.420316</v>
      </c>
      <c r="E87" s="369">
        <f>D87*B87</f>
        <v>902.46410800000001</v>
      </c>
      <c r="G87" s="12"/>
    </row>
    <row r="88" spans="1:7" ht="15.75" customHeight="1">
      <c r="B88" s="53"/>
      <c r="C88" s="53"/>
      <c r="D88" s="366">
        <f>'PLOT 5'!D91</f>
        <v>0</v>
      </c>
      <c r="E88" s="369"/>
      <c r="G88" s="12"/>
    </row>
    <row r="89" spans="1:7" ht="16.5" customHeight="1" thickBot="1">
      <c r="B89" s="53"/>
      <c r="C89" s="14" t="s">
        <v>37</v>
      </c>
      <c r="D89" s="366">
        <f>'PLOT 5'!D92</f>
        <v>0</v>
      </c>
      <c r="E89" s="369"/>
      <c r="G89" s="12"/>
    </row>
    <row r="90" spans="1:7" ht="17.25" customHeight="1" thickTop="1" thickBot="1">
      <c r="B90" s="53"/>
      <c r="C90" s="14" t="s">
        <v>24</v>
      </c>
      <c r="D90" s="366">
        <f>'PLOT 5'!D93</f>
        <v>0</v>
      </c>
      <c r="E90" s="370">
        <f>SUM(E76:E88)</f>
        <v>25598.388507999996</v>
      </c>
      <c r="G90" s="12"/>
    </row>
    <row r="91" spans="1:7" ht="15.75" customHeight="1" thickTop="1">
      <c r="B91" s="53"/>
      <c r="C91" s="53"/>
      <c r="D91" s="366">
        <f>'PLOT 5'!D94</f>
        <v>0</v>
      </c>
      <c r="E91" s="369"/>
      <c r="G91" s="12"/>
    </row>
    <row r="92" spans="1:7" ht="15.75" customHeight="1">
      <c r="A92" s="4" t="s">
        <v>3</v>
      </c>
      <c r="B92" s="53"/>
      <c r="C92" s="53"/>
      <c r="D92" s="366">
        <f>'PLOT 5'!D95</f>
        <v>0</v>
      </c>
      <c r="E92" s="369"/>
      <c r="G92" s="12"/>
    </row>
    <row r="93" spans="1:7" ht="15.75" customHeight="1">
      <c r="B93" s="53"/>
      <c r="C93" s="53"/>
      <c r="D93" s="366">
        <f>'PLOT 5'!D96</f>
        <v>0</v>
      </c>
      <c r="E93" s="369"/>
      <c r="G93" s="12"/>
    </row>
    <row r="94" spans="1:7" ht="15.75" customHeight="1">
      <c r="A94" t="s">
        <v>40</v>
      </c>
      <c r="B94" s="13">
        <v>19</v>
      </c>
      <c r="C94" s="53" t="s">
        <v>23</v>
      </c>
      <c r="D94" s="366">
        <f>'PLOT 5'!D97</f>
        <v>515.21399999999994</v>
      </c>
      <c r="E94" s="369">
        <f>D94*B94</f>
        <v>9789.0659999999989</v>
      </c>
      <c r="G94" s="12"/>
    </row>
    <row r="95" spans="1:7" ht="15.75" customHeight="1">
      <c r="A95" t="s">
        <v>41</v>
      </c>
      <c r="B95" s="53"/>
      <c r="C95" s="53"/>
      <c r="D95" s="366">
        <f>'PLOT 5'!D98</f>
        <v>0</v>
      </c>
      <c r="E95" s="369"/>
      <c r="G95" s="12"/>
    </row>
    <row r="96" spans="1:7" ht="15.75" customHeight="1">
      <c r="B96" s="53"/>
      <c r="C96" s="53"/>
      <c r="D96" s="366">
        <f>'PLOT 5'!D99</f>
        <v>0</v>
      </c>
      <c r="E96" s="369"/>
      <c r="G96" s="12"/>
    </row>
    <row r="97" spans="1:7" ht="15.75" customHeight="1">
      <c r="A97" s="55" t="s">
        <v>244</v>
      </c>
      <c r="B97" s="54">
        <v>13</v>
      </c>
      <c r="C97" s="54" t="s">
        <v>14</v>
      </c>
      <c r="D97" s="366">
        <f>'PLOT 5'!D100</f>
        <v>125</v>
      </c>
      <c r="E97" s="371">
        <f>D97*B97</f>
        <v>1625</v>
      </c>
      <c r="G97" s="12"/>
    </row>
    <row r="98" spans="1:7" ht="15.75" customHeight="1">
      <c r="B98" s="53"/>
      <c r="C98" s="53"/>
      <c r="D98" s="366">
        <f>'PLOT 5'!D101</f>
        <v>0</v>
      </c>
      <c r="E98" s="369"/>
      <c r="G98" s="12"/>
    </row>
    <row r="99" spans="1:7" ht="15.75" customHeight="1">
      <c r="A99" t="s">
        <v>343</v>
      </c>
      <c r="B99" s="53">
        <v>2</v>
      </c>
      <c r="C99" s="53" t="s">
        <v>27</v>
      </c>
      <c r="D99" s="366">
        <f>'PLOT 5'!D102</f>
        <v>2313.6924999999997</v>
      </c>
      <c r="E99" s="369">
        <f>D99*B99</f>
        <v>4627.3849999999993</v>
      </c>
      <c r="G99" s="12"/>
    </row>
    <row r="100" spans="1:7" ht="15.75" customHeight="1">
      <c r="A100" t="s">
        <v>42</v>
      </c>
      <c r="B100" s="53"/>
      <c r="C100" s="53"/>
      <c r="D100" s="366">
        <f>'PLOT 5'!D103</f>
        <v>0</v>
      </c>
      <c r="E100" s="369"/>
      <c r="G100" s="12"/>
    </row>
    <row r="101" spans="1:7" ht="15.75" customHeight="1">
      <c r="B101" s="53"/>
      <c r="C101" s="53"/>
      <c r="D101" s="366">
        <f>'PLOT 5'!D104</f>
        <v>0</v>
      </c>
      <c r="E101" s="369"/>
      <c r="G101" s="12"/>
    </row>
    <row r="102" spans="1:7" ht="15.75" customHeight="1">
      <c r="B102" s="53"/>
      <c r="C102" s="53"/>
      <c r="D102" s="366">
        <f>'PLOT 5'!D105</f>
        <v>0</v>
      </c>
      <c r="E102" s="369"/>
      <c r="G102" s="12"/>
    </row>
    <row r="103" spans="1:7" ht="15.75" customHeight="1">
      <c r="A103" t="s">
        <v>43</v>
      </c>
      <c r="B103" s="53"/>
      <c r="C103" s="53" t="s">
        <v>27</v>
      </c>
      <c r="D103" s="366">
        <f>'PLOT 5'!D106</f>
        <v>3720.99</v>
      </c>
      <c r="E103" s="369">
        <f>D103*B103</f>
        <v>0</v>
      </c>
      <c r="G103" s="12"/>
    </row>
    <row r="104" spans="1:7" ht="15.75" customHeight="1">
      <c r="A104" t="s">
        <v>44</v>
      </c>
      <c r="B104" s="53"/>
      <c r="C104" s="53"/>
      <c r="D104" s="366">
        <f>'PLOT 5'!D107</f>
        <v>0</v>
      </c>
      <c r="E104" s="369"/>
      <c r="G104" s="12"/>
    </row>
    <row r="105" spans="1:7" ht="15.75" customHeight="1">
      <c r="B105" s="53"/>
      <c r="C105" s="53"/>
      <c r="D105" s="366">
        <f>'PLOT 5'!D108</f>
        <v>0</v>
      </c>
      <c r="E105" s="369"/>
      <c r="G105" s="12"/>
    </row>
    <row r="106" spans="1:7" ht="15.75" customHeight="1" thickBot="1">
      <c r="B106" s="53"/>
      <c r="C106" s="14" t="s">
        <v>3</v>
      </c>
      <c r="D106" s="366">
        <f>'PLOT 5'!D109</f>
        <v>0</v>
      </c>
      <c r="E106" s="369"/>
      <c r="G106" s="12"/>
    </row>
    <row r="107" spans="1:7" ht="15.75" customHeight="1" thickTop="1" thickBot="1">
      <c r="B107" s="53"/>
      <c r="C107" s="14" t="s">
        <v>24</v>
      </c>
      <c r="D107" s="366">
        <f>'PLOT 5'!D110</f>
        <v>0</v>
      </c>
      <c r="E107" s="370">
        <f>SUM(E94:E105)</f>
        <v>16041.450999999997</v>
      </c>
      <c r="G107" s="12"/>
    </row>
    <row r="108" spans="1:7" ht="15.75" customHeight="1" thickTop="1">
      <c r="B108" s="53"/>
      <c r="C108" s="14"/>
      <c r="D108" s="366">
        <f>'PLOT 5'!D111</f>
        <v>0</v>
      </c>
      <c r="E108" s="374"/>
      <c r="G108" s="12"/>
    </row>
    <row r="109" spans="1:7" ht="15.75" customHeight="1">
      <c r="A109" s="4" t="s">
        <v>45</v>
      </c>
      <c r="B109" s="53"/>
      <c r="C109" s="53"/>
      <c r="D109" s="366">
        <f>'PLOT 5'!D112</f>
        <v>0</v>
      </c>
      <c r="E109" s="369"/>
      <c r="G109" s="12"/>
    </row>
    <row r="110" spans="1:7" ht="16.5" customHeight="1">
      <c r="B110" s="53"/>
      <c r="C110" s="53"/>
      <c r="D110" s="366">
        <f>'PLOT 5'!D113</f>
        <v>0</v>
      </c>
      <c r="E110" s="369"/>
      <c r="G110" s="12"/>
    </row>
    <row r="111" spans="1:7" ht="15.75" customHeight="1">
      <c r="A111" t="s">
        <v>46</v>
      </c>
      <c r="B111" s="13">
        <v>50</v>
      </c>
      <c r="C111" s="53" t="s">
        <v>23</v>
      </c>
      <c r="D111" s="366">
        <f>'PLOT 5'!D114</f>
        <v>0</v>
      </c>
      <c r="E111" s="369">
        <f>D111*B111</f>
        <v>0</v>
      </c>
      <c r="G111" s="12"/>
    </row>
    <row r="112" spans="1:7" ht="15.75" customHeight="1">
      <c r="B112" s="53"/>
      <c r="C112" s="53"/>
      <c r="D112" s="366">
        <f>'PLOT 5'!D115</f>
        <v>0</v>
      </c>
      <c r="E112" s="369"/>
      <c r="G112" s="12"/>
    </row>
    <row r="113" spans="1:7" ht="15.75" customHeight="1">
      <c r="A113" t="s">
        <v>47</v>
      </c>
      <c r="B113" s="53">
        <v>52</v>
      </c>
      <c r="C113" s="53" t="s">
        <v>18</v>
      </c>
      <c r="D113" s="366">
        <f>'PLOT 5'!D116</f>
        <v>64.878799999999998</v>
      </c>
      <c r="E113" s="369">
        <f>B113*D113</f>
        <v>3373.6976</v>
      </c>
      <c r="G113" s="14"/>
    </row>
    <row r="114" spans="1:7" ht="17.25" customHeight="1">
      <c r="B114" s="53"/>
      <c r="C114" s="53"/>
      <c r="D114" s="366">
        <f>'PLOT 5'!D117</f>
        <v>0</v>
      </c>
      <c r="E114" s="369"/>
      <c r="G114" s="12"/>
    </row>
    <row r="115" spans="1:7" ht="17.25" customHeight="1">
      <c r="A115" t="s">
        <v>48</v>
      </c>
      <c r="B115" s="53">
        <v>0</v>
      </c>
      <c r="C115" s="53" t="s">
        <v>18</v>
      </c>
      <c r="D115" s="366">
        <f>'PLOT 5'!D118</f>
        <v>0</v>
      </c>
      <c r="E115" s="369">
        <f>B115*D115</f>
        <v>0</v>
      </c>
      <c r="G115" s="12"/>
    </row>
    <row r="116" spans="1:7" ht="17.25" customHeight="1">
      <c r="B116" s="53"/>
      <c r="C116" s="53"/>
      <c r="D116" s="366">
        <f>'PLOT 5'!D119</f>
        <v>0</v>
      </c>
      <c r="E116" s="369"/>
      <c r="G116" s="12"/>
    </row>
    <row r="117" spans="1:7" ht="15.75" customHeight="1" thickBot="1">
      <c r="B117" s="53"/>
      <c r="C117" s="14" t="s">
        <v>49</v>
      </c>
      <c r="D117" s="366">
        <f>'PLOT 5'!D120</f>
        <v>0</v>
      </c>
      <c r="E117" s="369"/>
      <c r="G117" s="12"/>
    </row>
    <row r="118" spans="1:7" ht="15.75" customHeight="1" thickTop="1" thickBot="1">
      <c r="B118" s="53"/>
      <c r="C118" s="14" t="s">
        <v>24</v>
      </c>
      <c r="D118" s="366">
        <f>'PLOT 5'!D121</f>
        <v>0</v>
      </c>
      <c r="E118" s="370">
        <f>SUM(E111:E117)</f>
        <v>3373.6976</v>
      </c>
      <c r="G118" s="12"/>
    </row>
    <row r="119" spans="1:7" ht="15.75" customHeight="1" thickTop="1">
      <c r="B119" s="53"/>
      <c r="C119" s="53"/>
      <c r="D119" s="366">
        <f>'PLOT 5'!D122</f>
        <v>0</v>
      </c>
      <c r="E119" s="369"/>
      <c r="G119" s="12"/>
    </row>
    <row r="120" spans="1:7" ht="15.75" customHeight="1">
      <c r="A120" s="4" t="s">
        <v>50</v>
      </c>
      <c r="B120" s="53"/>
      <c r="C120" s="53"/>
      <c r="D120" s="366">
        <f>'PLOT 5'!D123</f>
        <v>0</v>
      </c>
      <c r="E120" s="369"/>
      <c r="G120" s="12"/>
    </row>
    <row r="121" spans="1:7" ht="15.75" customHeight="1">
      <c r="B121" s="53"/>
      <c r="C121" s="53"/>
      <c r="D121" s="366">
        <f>'PLOT 5'!D124</f>
        <v>0</v>
      </c>
      <c r="E121" s="369"/>
      <c r="G121" s="12"/>
    </row>
    <row r="122" spans="1:7" ht="15.75" customHeight="1">
      <c r="A122" t="s">
        <v>51</v>
      </c>
      <c r="B122" s="53">
        <v>8</v>
      </c>
      <c r="C122" s="53" t="s">
        <v>27</v>
      </c>
      <c r="D122" s="366">
        <f>'PLOT 5'!D125</f>
        <v>562.91899999999998</v>
      </c>
      <c r="E122" s="369">
        <f>D122*B122</f>
        <v>4503.3519999999999</v>
      </c>
      <c r="G122" s="12"/>
    </row>
    <row r="123" spans="1:7" ht="15.75" customHeight="1">
      <c r="A123" t="s">
        <v>52</v>
      </c>
      <c r="B123" s="53"/>
      <c r="C123" s="53"/>
      <c r="D123" s="366">
        <f>'PLOT 5'!D126</f>
        <v>0</v>
      </c>
      <c r="E123" s="369"/>
      <c r="G123" s="12"/>
    </row>
    <row r="124" spans="1:7" ht="15.75" customHeight="1">
      <c r="B124" s="53"/>
      <c r="C124" s="53"/>
      <c r="D124" s="366">
        <f>'PLOT 5'!D127</f>
        <v>0</v>
      </c>
      <c r="E124" s="369"/>
      <c r="G124" s="12"/>
    </row>
    <row r="125" spans="1:7" ht="16.5" customHeight="1">
      <c r="A125" s="48" t="s">
        <v>255</v>
      </c>
      <c r="B125" s="53">
        <v>1</v>
      </c>
      <c r="C125" s="53" t="s">
        <v>27</v>
      </c>
      <c r="D125" s="366">
        <f>'PLOT 5'!D128</f>
        <v>1288.0349999999999</v>
      </c>
      <c r="E125" s="369">
        <f>B125*D125</f>
        <v>1288.0349999999999</v>
      </c>
      <c r="G125" s="12"/>
    </row>
    <row r="126" spans="1:7" ht="15.75" customHeight="1">
      <c r="A126" t="s">
        <v>52</v>
      </c>
      <c r="B126" s="53"/>
      <c r="C126" s="53"/>
      <c r="D126" s="366">
        <f>'PLOT 5'!D129</f>
        <v>0</v>
      </c>
      <c r="E126" s="369"/>
      <c r="G126" s="12"/>
    </row>
    <row r="127" spans="1:7" ht="15.75" customHeight="1">
      <c r="B127" s="53"/>
      <c r="C127" s="53"/>
      <c r="D127" s="366">
        <f>'PLOT 5'!D130</f>
        <v>0</v>
      </c>
      <c r="E127" s="369"/>
      <c r="G127" s="12"/>
    </row>
    <row r="128" spans="1:7" ht="15.75" customHeight="1" thickBot="1">
      <c r="B128" s="53"/>
      <c r="C128" s="14" t="s">
        <v>50</v>
      </c>
      <c r="D128" s="366">
        <f>'PLOT 5'!D131</f>
        <v>0</v>
      </c>
      <c r="E128" s="369"/>
      <c r="G128" s="12"/>
    </row>
    <row r="129" spans="1:7" ht="15.75" customHeight="1" thickTop="1" thickBot="1">
      <c r="B129" s="53"/>
      <c r="C129" s="14" t="s">
        <v>24</v>
      </c>
      <c r="D129" s="366">
        <f>'PLOT 5'!D132</f>
        <v>0</v>
      </c>
      <c r="E129" s="370">
        <f>SUM(E121:E128)</f>
        <v>5791.3869999999997</v>
      </c>
      <c r="G129" s="12"/>
    </row>
    <row r="130" spans="1:7" ht="15.75" customHeight="1" thickTop="1">
      <c r="B130" s="53"/>
      <c r="C130" s="14"/>
      <c r="D130" s="366">
        <f>'PLOT 5'!D133</f>
        <v>0</v>
      </c>
      <c r="E130" s="374"/>
      <c r="G130" s="12"/>
    </row>
    <row r="131" spans="1:7" ht="15.75" customHeight="1">
      <c r="A131" s="4" t="s">
        <v>53</v>
      </c>
      <c r="B131" s="53"/>
      <c r="C131" s="53"/>
      <c r="D131" s="366">
        <f>'PLOT 5'!D134</f>
        <v>0</v>
      </c>
      <c r="E131" s="369"/>
      <c r="G131" s="12"/>
    </row>
    <row r="132" spans="1:7" ht="15.75" customHeight="1">
      <c r="B132" s="53"/>
      <c r="C132" s="53"/>
      <c r="D132" s="366">
        <f>'PLOT 5'!D135</f>
        <v>0</v>
      </c>
      <c r="E132" s="369"/>
      <c r="G132" s="12"/>
    </row>
    <row r="133" spans="1:7" ht="15.75" customHeight="1">
      <c r="A133" t="s">
        <v>54</v>
      </c>
      <c r="B133" s="13">
        <v>100</v>
      </c>
      <c r="C133" s="53" t="s">
        <v>23</v>
      </c>
      <c r="D133" s="366">
        <f>'PLOT 5'!D136</f>
        <v>0</v>
      </c>
      <c r="E133" s="369">
        <f>D133*B133</f>
        <v>0</v>
      </c>
      <c r="G133" s="12"/>
    </row>
    <row r="134" spans="1:7" ht="15.75" customHeight="1">
      <c r="B134" s="53"/>
      <c r="C134" s="53"/>
      <c r="D134" s="366">
        <f>'PLOT 5'!D137</f>
        <v>0</v>
      </c>
      <c r="E134" s="369"/>
      <c r="G134" s="12"/>
    </row>
    <row r="135" spans="1:7" ht="16.5" customHeight="1">
      <c r="A135" t="s">
        <v>55</v>
      </c>
      <c r="B135" s="53">
        <v>104</v>
      </c>
      <c r="C135" s="53" t="s">
        <v>18</v>
      </c>
      <c r="D135" s="366">
        <f>'PLOT 5'!D138</f>
        <v>0</v>
      </c>
      <c r="E135" s="369">
        <f>D135*B135</f>
        <v>0</v>
      </c>
      <c r="G135" s="12"/>
    </row>
    <row r="136" spans="1:7" ht="15.75" customHeight="1">
      <c r="B136" s="53"/>
      <c r="C136" s="53"/>
      <c r="D136" s="366">
        <f>'PLOT 5'!D139</f>
        <v>0</v>
      </c>
      <c r="E136" s="369"/>
      <c r="G136" s="12"/>
    </row>
    <row r="137" spans="1:7" ht="15.75" customHeight="1">
      <c r="A137" t="s">
        <v>56</v>
      </c>
      <c r="B137" s="13">
        <v>290</v>
      </c>
      <c r="C137" s="53" t="s">
        <v>23</v>
      </c>
      <c r="D137" s="366">
        <f>'PLOT 5'!D140</f>
        <v>4.67509</v>
      </c>
      <c r="E137" s="369">
        <f>D137*B137</f>
        <v>1355.7761</v>
      </c>
      <c r="G137" s="12"/>
    </row>
    <row r="138" spans="1:7" ht="15.75" customHeight="1">
      <c r="B138" s="53"/>
      <c r="C138" s="53"/>
      <c r="D138" s="366">
        <f>'PLOT 5'!D141</f>
        <v>0</v>
      </c>
      <c r="E138" s="369"/>
      <c r="G138" s="12"/>
    </row>
    <row r="139" spans="1:7" ht="15.75" customHeight="1">
      <c r="A139" t="s">
        <v>57</v>
      </c>
      <c r="B139" s="51">
        <v>116</v>
      </c>
      <c r="C139" s="53" t="s">
        <v>14</v>
      </c>
      <c r="D139" s="366">
        <f>'PLOT 5'!D142</f>
        <v>6.821815</v>
      </c>
      <c r="E139" s="369">
        <f>D139*B139</f>
        <v>791.33054000000004</v>
      </c>
      <c r="G139" s="12"/>
    </row>
    <row r="140" spans="1:7" ht="15.75" customHeight="1">
      <c r="B140" s="53"/>
      <c r="C140" s="53"/>
      <c r="D140" s="366">
        <f>'PLOT 5'!D143</f>
        <v>0</v>
      </c>
      <c r="E140" s="369"/>
      <c r="G140" s="12"/>
    </row>
    <row r="141" spans="1:7" ht="15.75" customHeight="1">
      <c r="A141" t="s">
        <v>58</v>
      </c>
      <c r="B141" s="13">
        <v>23</v>
      </c>
      <c r="C141" s="53" t="s">
        <v>23</v>
      </c>
      <c r="D141" s="366">
        <f>'PLOT 5'!D144</f>
        <v>56.291899999999998</v>
      </c>
      <c r="E141" s="369">
        <f>D141*B141</f>
        <v>1294.7137</v>
      </c>
      <c r="G141" s="12"/>
    </row>
    <row r="142" spans="1:7" ht="16.5" customHeight="1">
      <c r="A142" t="s">
        <v>59</v>
      </c>
      <c r="B142" s="53"/>
      <c r="C142" s="53"/>
      <c r="D142" s="366">
        <f>'PLOT 5'!D145</f>
        <v>0</v>
      </c>
      <c r="E142" s="369"/>
      <c r="G142" s="12"/>
    </row>
    <row r="143" spans="1:7" ht="15.75" customHeight="1" thickBot="1">
      <c r="B143" s="53"/>
      <c r="C143" s="14" t="s">
        <v>5</v>
      </c>
      <c r="D143" s="366">
        <f>'PLOT 5'!D146</f>
        <v>0</v>
      </c>
      <c r="E143" s="369"/>
      <c r="G143" s="12"/>
    </row>
    <row r="144" spans="1:7" ht="15.75" customHeight="1" thickTop="1" thickBot="1">
      <c r="B144" s="53"/>
      <c r="C144" s="14" t="s">
        <v>24</v>
      </c>
      <c r="D144" s="366">
        <f>'PLOT 5'!D147</f>
        <v>0</v>
      </c>
      <c r="E144" s="370">
        <f>SUM(E133:E142)</f>
        <v>3441.8203400000002</v>
      </c>
      <c r="G144" s="14"/>
    </row>
    <row r="145" spans="1:7" ht="17.25" customHeight="1" thickTop="1">
      <c r="B145" s="53"/>
      <c r="C145" s="14"/>
      <c r="D145" s="366">
        <f>'PLOT 5'!D148</f>
        <v>0</v>
      </c>
      <c r="E145" s="374"/>
      <c r="G145" s="14"/>
    </row>
    <row r="146" spans="1:7" ht="15.75" customHeight="1">
      <c r="A146" s="4" t="s">
        <v>60</v>
      </c>
      <c r="B146" s="53"/>
      <c r="C146" s="53"/>
      <c r="D146" s="366">
        <f>'PLOT 5'!D149</f>
        <v>0</v>
      </c>
      <c r="E146" s="369"/>
      <c r="G146" s="12"/>
    </row>
    <row r="147" spans="1:7" ht="16.5" customHeight="1">
      <c r="B147" s="53"/>
      <c r="C147" s="53"/>
      <c r="D147" s="366">
        <f>'PLOT 5'!D150</f>
        <v>0</v>
      </c>
      <c r="E147" s="369"/>
      <c r="G147" s="12"/>
    </row>
    <row r="148" spans="1:7" ht="15.75" customHeight="1">
      <c r="A148" t="s">
        <v>61</v>
      </c>
      <c r="B148" s="13">
        <v>49</v>
      </c>
      <c r="C148" s="53" t="s">
        <v>23</v>
      </c>
      <c r="D148" s="366">
        <f>'PLOT 5'!D151</f>
        <v>54.383699999999997</v>
      </c>
      <c r="E148" s="369">
        <f>D148*B148</f>
        <v>2664.8013000000001</v>
      </c>
      <c r="G148" s="12"/>
    </row>
    <row r="149" spans="1:7" ht="15.75" customHeight="1">
      <c r="A149" t="s">
        <v>62</v>
      </c>
      <c r="B149" s="53"/>
      <c r="C149" s="53"/>
      <c r="D149" s="366">
        <f>'PLOT 5'!D152</f>
        <v>0</v>
      </c>
      <c r="E149" s="369"/>
      <c r="G149" s="12"/>
    </row>
    <row r="150" spans="1:7" ht="15.75" customHeight="1">
      <c r="B150" s="53"/>
      <c r="C150" s="53"/>
      <c r="D150" s="366">
        <f>'PLOT 5'!D153</f>
        <v>0</v>
      </c>
      <c r="E150" s="369"/>
      <c r="G150" s="12"/>
    </row>
    <row r="151" spans="1:7" ht="15.75" customHeight="1">
      <c r="A151" t="s">
        <v>91</v>
      </c>
      <c r="B151" s="53"/>
      <c r="C151" s="53" t="s">
        <v>23</v>
      </c>
      <c r="D151" s="366">
        <f>'PLOT 5'!D154</f>
        <v>58.200099999999999</v>
      </c>
      <c r="E151" s="369"/>
      <c r="G151" s="12"/>
    </row>
    <row r="152" spans="1:7" ht="15.75" customHeight="1">
      <c r="B152" s="53"/>
      <c r="C152" s="53"/>
      <c r="D152" s="366">
        <f>'PLOT 5'!D155</f>
        <v>0</v>
      </c>
      <c r="E152" s="369"/>
      <c r="G152" s="12"/>
    </row>
    <row r="153" spans="1:7" ht="15.75" customHeight="1" thickBot="1">
      <c r="B153" s="53"/>
      <c r="C153" s="14" t="s">
        <v>64</v>
      </c>
      <c r="D153" s="366">
        <f>'PLOT 5'!D156</f>
        <v>0</v>
      </c>
      <c r="E153" s="369"/>
      <c r="G153" s="12"/>
    </row>
    <row r="154" spans="1:7" ht="15.75" customHeight="1" thickTop="1" thickBot="1">
      <c r="B154" s="53"/>
      <c r="C154" s="14" t="s">
        <v>24</v>
      </c>
      <c r="D154" s="366">
        <f>'PLOT 5'!D157</f>
        <v>0</v>
      </c>
      <c r="E154" s="370">
        <f>SUM(E148:E151)</f>
        <v>2664.8013000000001</v>
      </c>
      <c r="G154" s="12"/>
    </row>
    <row r="155" spans="1:7" ht="15.75" customHeight="1" thickTop="1">
      <c r="B155" s="53"/>
      <c r="C155" s="14"/>
      <c r="D155" s="366">
        <f>'PLOT 5'!D158</f>
        <v>0</v>
      </c>
      <c r="E155" s="373"/>
      <c r="G155" s="12"/>
    </row>
    <row r="156" spans="1:7" ht="15.75" customHeight="1">
      <c r="B156" s="53"/>
      <c r="C156" s="14"/>
      <c r="D156" s="366">
        <f>'PLOT 5'!D159</f>
        <v>0</v>
      </c>
      <c r="E156" s="373"/>
      <c r="G156" s="12"/>
    </row>
    <row r="157" spans="1:7" ht="15.75" customHeight="1">
      <c r="A157" s="4" t="s">
        <v>65</v>
      </c>
      <c r="B157" s="53"/>
      <c r="C157" s="53"/>
      <c r="D157" s="366">
        <f>'PLOT 5'!D160</f>
        <v>0</v>
      </c>
      <c r="E157" s="369"/>
      <c r="G157" s="12"/>
    </row>
    <row r="158" spans="1:7" ht="15.75" customHeight="1">
      <c r="B158" s="53"/>
      <c r="C158" s="53"/>
      <c r="D158" s="366">
        <f>'PLOT 5'!D161</f>
        <v>0</v>
      </c>
      <c r="E158" s="369"/>
      <c r="G158" s="12"/>
    </row>
    <row r="159" spans="1:7" ht="15.75" customHeight="1">
      <c r="A159" s="48" t="s">
        <v>173</v>
      </c>
      <c r="B159" s="13">
        <v>90</v>
      </c>
      <c r="C159" s="53" t="s">
        <v>23</v>
      </c>
      <c r="D159" s="366">
        <f>'PLOT 5'!D162</f>
        <v>25.7607</v>
      </c>
      <c r="E159" s="369">
        <f>D159*B159</f>
        <v>2318.4630000000002</v>
      </c>
      <c r="G159" s="12"/>
    </row>
    <row r="160" spans="1:7" ht="15.75" customHeight="1">
      <c r="A160" s="48" t="s">
        <v>174</v>
      </c>
      <c r="B160" s="53"/>
      <c r="C160" s="53"/>
      <c r="D160" s="366">
        <f>'PLOT 5'!D163</f>
        <v>0</v>
      </c>
      <c r="E160" s="369"/>
      <c r="G160" s="12"/>
    </row>
    <row r="161" spans="1:7" ht="16.5" customHeight="1">
      <c r="B161" s="53"/>
      <c r="C161" s="53"/>
      <c r="D161" s="366">
        <f>'PLOT 5'!D164</f>
        <v>0</v>
      </c>
      <c r="E161" s="369"/>
      <c r="G161" s="12"/>
    </row>
    <row r="162" spans="1:7" ht="15.75" customHeight="1">
      <c r="A162" t="s">
        <v>66</v>
      </c>
      <c r="B162" s="13">
        <f>B159</f>
        <v>90</v>
      </c>
      <c r="C162" s="53" t="s">
        <v>23</v>
      </c>
      <c r="D162" s="366">
        <f>'PLOT 5'!D165</f>
        <v>4.67509</v>
      </c>
      <c r="E162" s="369">
        <f>D162*B162</f>
        <v>420.75810000000001</v>
      </c>
      <c r="G162" s="12"/>
    </row>
    <row r="163" spans="1:7" ht="15.75" customHeight="1">
      <c r="B163" s="13"/>
      <c r="C163" s="53"/>
      <c r="D163" s="366">
        <f>'PLOT 5'!D166</f>
        <v>0</v>
      </c>
      <c r="E163" s="369"/>
      <c r="G163" s="12"/>
    </row>
    <row r="164" spans="1:7" ht="15.75" customHeight="1">
      <c r="A164" t="s">
        <v>256</v>
      </c>
      <c r="B164" s="13">
        <v>1</v>
      </c>
      <c r="C164" s="53" t="s">
        <v>1</v>
      </c>
      <c r="D164" s="366">
        <f>'PLOT 5'!D167</f>
        <v>0</v>
      </c>
      <c r="E164" s="369">
        <f>D164*B164</f>
        <v>0</v>
      </c>
      <c r="G164" s="12"/>
    </row>
    <row r="165" spans="1:7" ht="17.25" customHeight="1">
      <c r="B165" s="13"/>
      <c r="C165" s="53"/>
      <c r="D165" s="366">
        <f>'PLOT 5'!D168</f>
        <v>0</v>
      </c>
      <c r="E165" s="369"/>
      <c r="G165" s="12"/>
    </row>
    <row r="166" spans="1:7" ht="15.75" customHeight="1">
      <c r="B166" s="53"/>
      <c r="C166" s="53"/>
      <c r="D166" s="366">
        <f>'PLOT 5'!D169</f>
        <v>0</v>
      </c>
      <c r="E166" s="369"/>
      <c r="G166" s="12"/>
    </row>
    <row r="167" spans="1:7" ht="15.75" customHeight="1" thickBot="1">
      <c r="B167" s="53"/>
      <c r="C167" s="14" t="s">
        <v>6</v>
      </c>
      <c r="D167" s="366">
        <f>'PLOT 5'!D170</f>
        <v>0</v>
      </c>
      <c r="E167" s="369"/>
      <c r="G167" s="12"/>
    </row>
    <row r="168" spans="1:7" ht="15.75" customHeight="1" thickTop="1" thickBot="1">
      <c r="B168" s="53"/>
      <c r="C168" s="14" t="s">
        <v>24</v>
      </c>
      <c r="D168" s="366">
        <f>'PLOT 5'!D171</f>
        <v>0</v>
      </c>
      <c r="E168" s="370">
        <f>SUM(E159:E167)</f>
        <v>2739.2211000000002</v>
      </c>
      <c r="G168" s="12"/>
    </row>
    <row r="169" spans="1:7" ht="15.75" customHeight="1" thickTop="1">
      <c r="B169" s="53"/>
      <c r="C169" s="14"/>
      <c r="D169" s="366">
        <f>'PLOT 5'!D172</f>
        <v>0</v>
      </c>
      <c r="E169" s="374"/>
      <c r="G169" s="12"/>
    </row>
    <row r="170" spans="1:7" ht="17.25" customHeight="1">
      <c r="A170" s="4" t="s">
        <v>67</v>
      </c>
      <c r="B170" s="53"/>
      <c r="C170" s="53"/>
      <c r="D170" s="366">
        <f>'PLOT 5'!D173</f>
        <v>0</v>
      </c>
      <c r="E170" s="369"/>
      <c r="G170" s="12"/>
    </row>
    <row r="171" spans="1:7" ht="15.75" customHeight="1">
      <c r="B171" s="53"/>
      <c r="C171" s="53"/>
      <c r="D171" s="366">
        <f>'PLOT 5'!D174</f>
        <v>0</v>
      </c>
      <c r="E171" s="369"/>
      <c r="G171" s="12"/>
    </row>
    <row r="172" spans="1:7" ht="15.75" customHeight="1">
      <c r="A172" t="s">
        <v>68</v>
      </c>
      <c r="B172" s="53">
        <v>1</v>
      </c>
      <c r="C172" s="53" t="s">
        <v>69</v>
      </c>
      <c r="D172" s="366">
        <f>'PLOT 5'!D175</f>
        <v>15000</v>
      </c>
      <c r="E172" s="369">
        <f>D172*B172</f>
        <v>15000</v>
      </c>
      <c r="G172" s="12"/>
    </row>
    <row r="173" spans="1:7" ht="15.75" customHeight="1">
      <c r="B173" s="53"/>
      <c r="C173" s="53"/>
      <c r="D173" s="366">
        <f>'PLOT 5'!D176</f>
        <v>0</v>
      </c>
      <c r="E173" s="369"/>
      <c r="G173" s="12"/>
    </row>
    <row r="174" spans="1:7" ht="15.75" customHeight="1">
      <c r="A174" t="s">
        <v>252</v>
      </c>
      <c r="B174" s="53">
        <v>1</v>
      </c>
      <c r="C174" s="53" t="s">
        <v>69</v>
      </c>
      <c r="D174" s="366">
        <f>'PLOT 5'!D177</f>
        <v>1000</v>
      </c>
      <c r="E174" s="369">
        <f>D174*B174</f>
        <v>1000</v>
      </c>
      <c r="G174" s="12"/>
    </row>
    <row r="175" spans="1:7" ht="16.5" customHeight="1">
      <c r="B175" s="53"/>
      <c r="C175" s="53"/>
      <c r="D175" s="366">
        <f>'PLOT 5'!D178</f>
        <v>0</v>
      </c>
      <c r="E175" s="369"/>
      <c r="G175" s="12"/>
    </row>
    <row r="176" spans="1:7" ht="15.75" customHeight="1">
      <c r="A176" t="s">
        <v>70</v>
      </c>
      <c r="B176" s="53"/>
      <c r="C176" s="53" t="s">
        <v>69</v>
      </c>
      <c r="D176" s="366">
        <f>'PLOT 5'!D179</f>
        <v>1500</v>
      </c>
      <c r="E176" s="369">
        <f>D176*B176</f>
        <v>0</v>
      </c>
      <c r="G176" s="12"/>
    </row>
    <row r="177" spans="1:7" ht="15.75" customHeight="1">
      <c r="B177" s="53"/>
      <c r="C177" s="53"/>
      <c r="D177" s="366">
        <f>'PLOT 5'!D180</f>
        <v>0</v>
      </c>
      <c r="E177" s="369"/>
      <c r="G177" s="12"/>
    </row>
    <row r="178" spans="1:7" ht="15.75" customHeight="1">
      <c r="A178" t="s">
        <v>71</v>
      </c>
      <c r="B178" s="53">
        <v>1</v>
      </c>
      <c r="C178" s="53" t="s">
        <v>72</v>
      </c>
      <c r="D178" s="366">
        <f>'PLOT 5'!D181</f>
        <v>2500</v>
      </c>
      <c r="E178" s="369">
        <f>D178*B178</f>
        <v>2500</v>
      </c>
      <c r="G178" s="12"/>
    </row>
    <row r="179" spans="1:7" ht="17.25" customHeight="1">
      <c r="B179" s="53"/>
      <c r="C179" s="53"/>
      <c r="D179" s="366">
        <f>'PLOT 5'!D182</f>
        <v>0</v>
      </c>
      <c r="E179" s="369"/>
      <c r="G179" s="12"/>
    </row>
    <row r="180" spans="1:7" ht="17.25" customHeight="1">
      <c r="A180" t="s">
        <v>73</v>
      </c>
      <c r="B180" s="53">
        <v>1</v>
      </c>
      <c r="C180" s="53" t="s">
        <v>72</v>
      </c>
      <c r="D180" s="366">
        <f>'PLOT 5'!D183</f>
        <v>1000</v>
      </c>
      <c r="E180" s="369">
        <f>D180*B180</f>
        <v>1000</v>
      </c>
      <c r="G180" s="12"/>
    </row>
    <row r="181" spans="1:7" ht="17.25" customHeight="1">
      <c r="B181" s="53"/>
      <c r="C181" s="53"/>
      <c r="D181" s="366">
        <f>'PLOT 5'!D184</f>
        <v>0</v>
      </c>
      <c r="E181" s="369"/>
      <c r="G181" s="12"/>
    </row>
    <row r="182" spans="1:7" ht="17.25" customHeight="1" thickBot="1">
      <c r="B182" s="53"/>
      <c r="C182" s="14" t="s">
        <v>67</v>
      </c>
      <c r="D182" s="366">
        <f>'PLOT 5'!D185</f>
        <v>0</v>
      </c>
      <c r="E182" s="369"/>
      <c r="G182" s="12"/>
    </row>
    <row r="183" spans="1:7" ht="15.75" customHeight="1" thickTop="1" thickBot="1">
      <c r="B183" s="53"/>
      <c r="C183" s="14" t="s">
        <v>24</v>
      </c>
      <c r="D183" s="366">
        <f>'PLOT 5'!D186</f>
        <v>0</v>
      </c>
      <c r="E183" s="370">
        <f>SUM(E172:E182)</f>
        <v>19500</v>
      </c>
      <c r="G183" s="12"/>
    </row>
    <row r="184" spans="1:7" ht="15.75" customHeight="1" thickTop="1">
      <c r="B184" s="53"/>
      <c r="C184" s="53"/>
      <c r="D184" s="366">
        <f>'PLOT 5'!D187</f>
        <v>0</v>
      </c>
      <c r="E184" s="369"/>
      <c r="G184" s="12"/>
    </row>
    <row r="185" spans="1:7" ht="17.25" customHeight="1">
      <c r="A185" s="4" t="s">
        <v>74</v>
      </c>
      <c r="B185" s="53"/>
      <c r="C185" s="53"/>
      <c r="D185" s="366">
        <f>'PLOT 5'!D188</f>
        <v>0</v>
      </c>
      <c r="E185" s="369"/>
      <c r="G185" s="12"/>
    </row>
    <row r="186" spans="1:7" ht="15.75" customHeight="1">
      <c r="B186" s="53"/>
      <c r="C186" s="53"/>
      <c r="D186" s="366">
        <f>'PLOT 5'!D189</f>
        <v>0</v>
      </c>
      <c r="E186" s="369"/>
      <c r="G186" s="14"/>
    </row>
    <row r="187" spans="1:7" ht="15.75" customHeight="1">
      <c r="A187" t="s">
        <v>75</v>
      </c>
      <c r="B187" s="53">
        <v>1</v>
      </c>
      <c r="C187" s="53" t="s">
        <v>1</v>
      </c>
      <c r="D187" s="366">
        <f>'PLOT 5'!D190</f>
        <v>2500</v>
      </c>
      <c r="E187" s="369">
        <f>D187*B187</f>
        <v>2500</v>
      </c>
      <c r="G187" s="12"/>
    </row>
    <row r="188" spans="1:7" ht="16.5" customHeight="1">
      <c r="B188" s="53"/>
      <c r="C188" s="53"/>
      <c r="D188" s="366">
        <f>'PLOT 5'!D191</f>
        <v>0</v>
      </c>
      <c r="E188" s="369"/>
      <c r="G188" s="12"/>
    </row>
    <row r="189" spans="1:7" ht="16.5" customHeight="1">
      <c r="A189" t="s">
        <v>247</v>
      </c>
      <c r="B189" s="53">
        <v>1</v>
      </c>
      <c r="C189" s="53" t="s">
        <v>1</v>
      </c>
      <c r="D189" s="366">
        <f>'PLOT 5'!D192</f>
        <v>1500</v>
      </c>
      <c r="E189" s="369">
        <f>D189*B189</f>
        <v>1500</v>
      </c>
      <c r="G189" s="12"/>
    </row>
    <row r="190" spans="1:7" ht="16.5" customHeight="1">
      <c r="B190" s="53"/>
      <c r="C190" s="53"/>
      <c r="D190" s="366">
        <f>'PLOT 5'!D193</f>
        <v>0</v>
      </c>
      <c r="E190" s="369"/>
      <c r="G190" s="12"/>
    </row>
    <row r="191" spans="1:7" ht="16.5" customHeight="1">
      <c r="A191" t="s">
        <v>76</v>
      </c>
      <c r="B191" s="53">
        <v>1</v>
      </c>
      <c r="C191" s="53" t="s">
        <v>72</v>
      </c>
      <c r="D191" s="366">
        <f>'PLOT 5'!D194</f>
        <v>500</v>
      </c>
      <c r="E191" s="369">
        <f>D191*B191</f>
        <v>500</v>
      </c>
      <c r="G191" s="12"/>
    </row>
    <row r="192" spans="1:7" ht="16.5" customHeight="1">
      <c r="B192" s="53"/>
      <c r="C192" s="53"/>
      <c r="D192" s="366">
        <f>'PLOT 5'!D195</f>
        <v>0</v>
      </c>
      <c r="E192" s="369"/>
      <c r="G192" s="12"/>
    </row>
    <row r="193" spans="1:7" ht="16.5" customHeight="1" thickBot="1">
      <c r="B193" s="53"/>
      <c r="C193" s="14" t="s">
        <v>74</v>
      </c>
      <c r="D193" s="366">
        <f>'PLOT 5'!D196</f>
        <v>0</v>
      </c>
      <c r="E193" s="369"/>
      <c r="G193" s="12"/>
    </row>
    <row r="194" spans="1:7" ht="15.75" customHeight="1" thickTop="1" thickBot="1">
      <c r="B194" s="53"/>
      <c r="C194" s="14" t="s">
        <v>24</v>
      </c>
      <c r="D194" s="366">
        <f>'PLOT 5'!D197</f>
        <v>0</v>
      </c>
      <c r="E194" s="370">
        <f>SUM(E187:E193)</f>
        <v>4500</v>
      </c>
      <c r="G194" s="12"/>
    </row>
    <row r="195" spans="1:7" ht="15.75" customHeight="1" thickTop="1">
      <c r="B195" s="53"/>
      <c r="C195" s="53"/>
      <c r="D195" s="366">
        <f>'PLOT 5'!D198</f>
        <v>0</v>
      </c>
      <c r="E195" s="369"/>
      <c r="G195" s="12"/>
    </row>
    <row r="196" spans="1:7" ht="17.25" customHeight="1">
      <c r="A196" s="4" t="s">
        <v>77</v>
      </c>
      <c r="B196" s="53"/>
      <c r="C196" s="53"/>
      <c r="D196" s="366">
        <f>'PLOT 5'!D199</f>
        <v>0</v>
      </c>
      <c r="E196" s="369"/>
      <c r="G196" s="12"/>
    </row>
    <row r="197" spans="1:7" ht="15.75" customHeight="1">
      <c r="B197" s="53"/>
      <c r="C197" s="53"/>
      <c r="D197" s="366">
        <f>'PLOT 5'!D200</f>
        <v>0</v>
      </c>
      <c r="E197" s="369"/>
      <c r="G197" s="12"/>
    </row>
    <row r="198" spans="1:7" ht="15.75" customHeight="1">
      <c r="A198" t="s">
        <v>78</v>
      </c>
      <c r="B198" s="13">
        <v>96</v>
      </c>
      <c r="C198" s="53" t="s">
        <v>23</v>
      </c>
      <c r="D198" s="366">
        <f>'PLOT 5'!D201</f>
        <v>80.144400000000005</v>
      </c>
      <c r="E198" s="369">
        <f t="shared" ref="E198:E201" si="1">D198*B198</f>
        <v>7693.8624</v>
      </c>
      <c r="G198" s="12"/>
    </row>
    <row r="199" spans="1:7" ht="15.75" customHeight="1">
      <c r="A199" t="s">
        <v>79</v>
      </c>
      <c r="B199" s="13">
        <v>96</v>
      </c>
      <c r="C199" s="53" t="str">
        <f>C198</f>
        <v>m2</v>
      </c>
      <c r="D199" s="366">
        <f>'PLOT 5'!D202</f>
        <v>113.53789999999999</v>
      </c>
      <c r="E199" s="369">
        <f t="shared" si="1"/>
        <v>10899.6384</v>
      </c>
      <c r="G199" s="12"/>
    </row>
    <row r="200" spans="1:7" ht="17.25" customHeight="1">
      <c r="A200" t="s">
        <v>80</v>
      </c>
      <c r="B200" s="53">
        <v>1</v>
      </c>
      <c r="C200" s="53" t="s">
        <v>81</v>
      </c>
      <c r="D200" s="366" t="str">
        <f>'PLOT 5'!D203</f>
        <v>inc</v>
      </c>
      <c r="E200" s="369" t="e">
        <f t="shared" si="1"/>
        <v>#VALUE!</v>
      </c>
      <c r="G200" s="12"/>
    </row>
    <row r="201" spans="1:7" ht="15.75" customHeight="1">
      <c r="A201" t="s">
        <v>258</v>
      </c>
      <c r="B201" s="53">
        <v>1</v>
      </c>
      <c r="C201" s="53" t="s">
        <v>81</v>
      </c>
      <c r="D201" s="366">
        <f>'PLOT 5'!D204</f>
        <v>3137.65326</v>
      </c>
      <c r="E201" s="369">
        <f t="shared" si="1"/>
        <v>3137.65326</v>
      </c>
      <c r="G201" s="12"/>
    </row>
    <row r="202" spans="1:7" ht="15.75" customHeight="1">
      <c r="B202" s="53"/>
      <c r="C202" s="53"/>
      <c r="D202" s="366">
        <f>'PLOT 5'!D205</f>
        <v>0</v>
      </c>
      <c r="E202" s="369"/>
      <c r="G202" s="12"/>
    </row>
    <row r="203" spans="1:7" ht="16.5" customHeight="1">
      <c r="B203" s="53"/>
      <c r="C203" s="53"/>
      <c r="D203" s="366">
        <f>'PLOT 5'!D206</f>
        <v>0</v>
      </c>
      <c r="E203" s="369"/>
      <c r="G203" s="12"/>
    </row>
    <row r="204" spans="1:7" ht="15.75" customHeight="1" thickBot="1">
      <c r="B204" s="53"/>
      <c r="C204" s="14" t="s">
        <v>82</v>
      </c>
      <c r="D204" s="366">
        <f>'PLOT 5'!D207</f>
        <v>0</v>
      </c>
      <c r="E204" s="369"/>
      <c r="G204" s="12"/>
    </row>
    <row r="205" spans="1:7" ht="15.75" customHeight="1" thickTop="1" thickBot="1">
      <c r="B205" s="53"/>
      <c r="C205" s="14" t="s">
        <v>24</v>
      </c>
      <c r="D205" s="366">
        <f>'PLOT 5'!D208</f>
        <v>0</v>
      </c>
      <c r="E205" s="370" t="e">
        <f>SUM(E198:E204)</f>
        <v>#VALUE!</v>
      </c>
      <c r="G205" s="12"/>
    </row>
    <row r="206" spans="1:7" ht="15.75" customHeight="1" thickTop="1">
      <c r="B206" s="53"/>
      <c r="C206" s="53"/>
      <c r="D206" s="366">
        <f>'PLOT 5'!D209</f>
        <v>0</v>
      </c>
      <c r="E206" s="369"/>
      <c r="G206" s="12"/>
    </row>
    <row r="207" spans="1:7" ht="15.75" customHeight="1" thickBot="1">
      <c r="B207" s="53"/>
      <c r="C207" s="53"/>
      <c r="D207" s="366">
        <f>'PLOT 5'!D210</f>
        <v>0</v>
      </c>
      <c r="E207" s="369"/>
      <c r="G207" s="12"/>
    </row>
    <row r="208" spans="1:7" ht="15.75" customHeight="1" thickTop="1" thickBot="1">
      <c r="B208" s="53"/>
      <c r="C208" s="53"/>
      <c r="D208" s="366" t="str">
        <f>'PLOT 5'!D211</f>
        <v>Construction Cost</v>
      </c>
      <c r="E208" s="370" t="e">
        <f>E205+E194+E183+E168+E154+E144+E129+E118+E107+E90+E62+E72+E37+E23+E30</f>
        <v>#VALUE!</v>
      </c>
      <c r="G208" s="12"/>
    </row>
    <row r="209" spans="1:7" ht="15.75" customHeight="1" thickTop="1">
      <c r="B209" s="53"/>
      <c r="C209" s="53"/>
      <c r="D209" s="366" t="str">
        <f>'PLOT 5'!D212</f>
        <v xml:space="preserve">(excludes drainage, external works &amp; utilities connections) </v>
      </c>
      <c r="E209" s="369"/>
      <c r="G209" s="12"/>
    </row>
    <row r="210" spans="1:7" ht="15.75" customHeight="1">
      <c r="A210" t="s">
        <v>76</v>
      </c>
      <c r="B210" s="53">
        <v>1</v>
      </c>
      <c r="C210" s="53" t="s">
        <v>72</v>
      </c>
      <c r="D210" s="366" t="str">
        <f>'PLOT 5'!D213</f>
        <v>Construction Cost</v>
      </c>
      <c r="E210" s="369" t="e">
        <f>D210*B210</f>
        <v>#VALUE!</v>
      </c>
      <c r="G210" s="12"/>
    </row>
    <row r="211" spans="1:7" ht="15.75" customHeight="1">
      <c r="B211" s="53"/>
      <c r="C211" s="53"/>
      <c r="D211" s="366" t="str">
        <f>'PLOT 5'!D214</f>
        <v xml:space="preserve">(excludes drainage, external works &amp; utilities connections) </v>
      </c>
      <c r="E211" s="369"/>
      <c r="G211" s="12"/>
    </row>
    <row r="212" spans="1:7" ht="15.75" customHeight="1" thickBot="1">
      <c r="B212" s="53"/>
      <c r="C212" s="14" t="s">
        <v>74</v>
      </c>
      <c r="D212" s="366">
        <f>'PLOT 5'!D215</f>
        <v>0</v>
      </c>
      <c r="E212" s="369"/>
      <c r="G212" s="12"/>
    </row>
    <row r="213" spans="1:7" ht="15.75" customHeight="1" thickTop="1" thickBot="1">
      <c r="B213" s="53"/>
      <c r="C213" s="14" t="s">
        <v>24</v>
      </c>
      <c r="D213" s="366">
        <f>'PLOT 5'!D216</f>
        <v>0</v>
      </c>
      <c r="E213" s="370" t="e">
        <f>SUM(E204:E212)</f>
        <v>#VALUE!</v>
      </c>
      <c r="G213" s="12"/>
    </row>
    <row r="214" spans="1:7" ht="15.75" customHeight="1" thickTop="1">
      <c r="B214" s="53"/>
      <c r="C214" s="53"/>
      <c r="D214" s="366">
        <f>'PLOT 5'!D217</f>
        <v>0</v>
      </c>
      <c r="E214" s="369"/>
      <c r="G214" s="12"/>
    </row>
    <row r="215" spans="1:7" ht="15.75" customHeight="1">
      <c r="A215" s="4" t="s">
        <v>77</v>
      </c>
      <c r="B215" s="53"/>
      <c r="C215" s="53"/>
      <c r="D215" s="366">
        <f>'PLOT 5'!D218</f>
        <v>0</v>
      </c>
      <c r="E215" s="369"/>
      <c r="G215" s="12"/>
    </row>
    <row r="216" spans="1:7" ht="15.75" customHeight="1">
      <c r="B216" s="53"/>
      <c r="C216" s="53"/>
      <c r="D216" s="366">
        <f>'PLOT 5'!D219</f>
        <v>0</v>
      </c>
      <c r="E216" s="369"/>
      <c r="G216" s="12"/>
    </row>
    <row r="217" spans="1:7" ht="16.5" customHeight="1">
      <c r="A217" t="s">
        <v>78</v>
      </c>
      <c r="B217" s="53">
        <v>118</v>
      </c>
      <c r="C217" s="53" t="s">
        <v>23</v>
      </c>
      <c r="D217" s="366">
        <f>'PLOT 5'!D220</f>
        <v>0</v>
      </c>
      <c r="E217" s="369">
        <f>D217*B217</f>
        <v>0</v>
      </c>
      <c r="G217" s="12"/>
    </row>
    <row r="218" spans="1:7" ht="15.75" customHeight="1">
      <c r="A218" t="s">
        <v>79</v>
      </c>
      <c r="B218" s="53">
        <v>118</v>
      </c>
      <c r="C218" s="53" t="str">
        <f>C217</f>
        <v>m2</v>
      </c>
      <c r="D218" s="366">
        <f>'PLOT 5'!D221</f>
        <v>0</v>
      </c>
      <c r="E218" s="369">
        <f t="shared" ref="E218:E220" si="2">D218*B218</f>
        <v>0</v>
      </c>
      <c r="G218" s="12"/>
    </row>
    <row r="219" spans="1:7" ht="15.75" customHeight="1">
      <c r="A219" t="s">
        <v>80</v>
      </c>
      <c r="B219" s="53">
        <v>1</v>
      </c>
      <c r="C219" s="53" t="s">
        <v>81</v>
      </c>
      <c r="D219" s="366">
        <f>'PLOT 5'!D222</f>
        <v>0</v>
      </c>
      <c r="E219" s="369">
        <f t="shared" si="2"/>
        <v>0</v>
      </c>
      <c r="G219" s="12"/>
    </row>
    <row r="220" spans="1:7" ht="15.75" customHeight="1">
      <c r="A220" t="s">
        <v>248</v>
      </c>
      <c r="B220" s="53">
        <v>1</v>
      </c>
      <c r="C220" s="53" t="s">
        <v>81</v>
      </c>
      <c r="D220" s="366">
        <f>'PLOT 5'!D223</f>
        <v>0</v>
      </c>
      <c r="E220" s="369">
        <f t="shared" si="2"/>
        <v>0</v>
      </c>
      <c r="G220" s="12"/>
    </row>
    <row r="221" spans="1:7" ht="15.75" customHeight="1">
      <c r="B221" s="53"/>
      <c r="C221" s="53"/>
      <c r="D221" s="369"/>
      <c r="E221" s="369"/>
      <c r="G221" s="12"/>
    </row>
    <row r="222" spans="1:7" ht="15.75" customHeight="1" thickBot="1">
      <c r="B222" s="53"/>
      <c r="C222" s="14" t="s">
        <v>82</v>
      </c>
      <c r="D222" s="369"/>
      <c r="E222" s="369"/>
      <c r="G222" s="12"/>
    </row>
    <row r="223" spans="1:7" ht="15.75" customHeight="1" thickTop="1" thickBot="1">
      <c r="B223" s="53"/>
      <c r="C223" s="14" t="s">
        <v>24</v>
      </c>
      <c r="D223" s="369"/>
      <c r="E223" s="370">
        <f>SUM(E217:E222)</f>
        <v>0</v>
      </c>
      <c r="G223" s="12"/>
    </row>
    <row r="224" spans="1:7" ht="15.75" customHeight="1" thickTop="1">
      <c r="B224" s="53"/>
      <c r="C224" s="53"/>
      <c r="D224" s="369"/>
      <c r="E224" s="369"/>
      <c r="G224" s="12"/>
    </row>
    <row r="225" spans="2:7" ht="15.75" customHeight="1" thickBot="1">
      <c r="B225" s="53"/>
      <c r="C225" s="53"/>
      <c r="D225" s="369"/>
      <c r="E225" s="369"/>
      <c r="G225" s="12"/>
    </row>
    <row r="226" spans="2:7" ht="15.75" customHeight="1" thickTop="1" thickBot="1">
      <c r="B226" s="53"/>
      <c r="C226" s="53"/>
      <c r="D226" s="374" t="s">
        <v>226</v>
      </c>
      <c r="E226" s="370" t="e">
        <f>E223+E213+E200+E185+E172+E162+E147+E136+E125+E109+E79+E89+E40+E25+E32</f>
        <v>#VALUE!</v>
      </c>
      <c r="G226" s="12"/>
    </row>
    <row r="227" spans="2:7" ht="15.75" customHeight="1" thickTop="1">
      <c r="B227" s="53"/>
      <c r="C227" s="53"/>
      <c r="D227" s="374" t="s">
        <v>83</v>
      </c>
      <c r="E227" s="369"/>
      <c r="G227" s="12"/>
    </row>
    <row r="228" spans="2:7" ht="16.5" customHeight="1">
      <c r="G228" s="12"/>
    </row>
    <row r="229" spans="2:7" ht="15.75" customHeight="1">
      <c r="G229" s="12"/>
    </row>
    <row r="230" spans="2:7" ht="15.75" customHeight="1"/>
    <row r="231" spans="2:7" ht="15.75" customHeight="1"/>
    <row r="232" spans="2:7" ht="17.25" customHeight="1"/>
    <row r="233" spans="2:7" ht="15.75" customHeight="1"/>
    <row r="234" spans="2:7" ht="15.75" customHeight="1"/>
    <row r="235" spans="2:7" ht="15.75" customHeight="1"/>
    <row r="236" spans="2:7" ht="15.75" customHeight="1"/>
    <row r="237" spans="2:7" ht="15.75" customHeight="1"/>
    <row r="238" spans="2:7" ht="16.5" customHeight="1"/>
    <row r="239" spans="2:7" ht="15.75" customHeight="1"/>
    <row r="240" spans="2:7" ht="15.75" customHeight="1"/>
    <row r="241" ht="16.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sheetData>
  <mergeCells count="1">
    <mergeCell ref="D1:E4"/>
  </mergeCells>
  <pageMargins left="0.7" right="0.7" top="0.75" bottom="0.75" header="0" footer="0"/>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4FAFF28C6CD34E94B31484CD2A0301" ma:contentTypeVersion="18" ma:contentTypeDescription="Create a new document." ma:contentTypeScope="" ma:versionID="5f0a2d3c16eb82fd2fa083afedc56199">
  <xsd:schema xmlns:xsd="http://www.w3.org/2001/XMLSchema" xmlns:xs="http://www.w3.org/2001/XMLSchema" xmlns:p="http://schemas.microsoft.com/office/2006/metadata/properties" xmlns:ns2="3a5f517f-2e34-4751-a211-89f7411a0744" xmlns:ns3="4e481c65-3767-4152-9c99-6e142c4c5dbd" targetNamespace="http://schemas.microsoft.com/office/2006/metadata/properties" ma:root="true" ma:fieldsID="4a30ee0ab129684764481a772ecb3226" ns2:_="" ns3:_="">
    <xsd:import namespace="3a5f517f-2e34-4751-a211-89f7411a0744"/>
    <xsd:import namespace="4e481c65-3767-4152-9c99-6e142c4c5db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5f517f-2e34-4751-a211-89f7411a074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23" nillable="true" ma:displayName="Taxonomy Catch All Column" ma:hidden="true" ma:list="{b7821d8b-cb0b-4997-b84e-eb26db0296e3}" ma:internalName="TaxCatchAll" ma:showField="CatchAllData" ma:web="3a5f517f-2e34-4751-a211-89f7411a074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e481c65-3767-4152-9c99-6e142c4c5db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60bbcae-5af3-4854-8bfb-fa6525a36a9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3a5f517f-2e34-4751-a211-89f7411a0744" xsi:nil="true"/>
    <lcf76f155ced4ddcb4097134ff3c332f xmlns="4e481c65-3767-4152-9c99-6e142c4c5dbd">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33CCCE-8BDB-4F11-8330-059E7FA0A8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5f517f-2e34-4751-a211-89f7411a0744"/>
    <ds:schemaRef ds:uri="4e481c65-3767-4152-9c99-6e142c4c5d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F550474-B28D-4A9D-93F4-7233D1DF31EC}">
  <ds:schemaRefs>
    <ds:schemaRef ds:uri="http://schemas.microsoft.com/office/2006/metadata/properties"/>
    <ds:schemaRef ds:uri="http://schemas.microsoft.com/office/infopath/2007/PartnerControls"/>
    <ds:schemaRef ds:uri="3a5f517f-2e34-4751-a211-89f7411a0744"/>
    <ds:schemaRef ds:uri="4e481c65-3767-4152-9c99-6e142c4c5dbd"/>
  </ds:schemaRefs>
</ds:datastoreItem>
</file>

<file path=customXml/itemProps3.xml><?xml version="1.0" encoding="utf-8"?>
<ds:datastoreItem xmlns:ds="http://schemas.openxmlformats.org/officeDocument/2006/customXml" ds:itemID="{71C96413-B5D4-448F-8533-186DB98E79E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28</vt:i4>
      </vt:variant>
      <vt:variant>
        <vt:lpstr>Named Ranges</vt:lpstr>
      </vt:variant>
      <vt:variant>
        <vt:i4>12</vt:i4>
      </vt:variant>
    </vt:vector>
  </HeadingPairs>
  <TitlesOfParts>
    <vt:vector size="40" baseType="lpstr">
      <vt:lpstr>Cover </vt:lpstr>
      <vt:lpstr>Exclusions   Assumptions</vt:lpstr>
      <vt:lpstr>Master Summary </vt:lpstr>
      <vt:lpstr>Dwellings</vt:lpstr>
      <vt:lpstr>PLOT 1</vt:lpstr>
      <vt:lpstr>PLOT 5</vt:lpstr>
      <vt:lpstr>PLOT 2</vt:lpstr>
      <vt:lpstr>PLOT 3</vt:lpstr>
      <vt:lpstr>PLOT 4</vt:lpstr>
      <vt:lpstr>PLOT 6</vt:lpstr>
      <vt:lpstr>PLOT 7</vt:lpstr>
      <vt:lpstr>PLOT 8</vt:lpstr>
      <vt:lpstr>PLOT 9</vt:lpstr>
      <vt:lpstr>Drainage PLOT 5</vt:lpstr>
      <vt:lpstr>Hard surfaces  PLOT 5</vt:lpstr>
      <vt:lpstr> Landscaping and fencing PLOT 5</vt:lpstr>
      <vt:lpstr>Services PLOT 5</vt:lpstr>
      <vt:lpstr>Hard surfaces </vt:lpstr>
      <vt:lpstr> Landscaping and fencing </vt:lpstr>
      <vt:lpstr>Sum External Works</vt:lpstr>
      <vt:lpstr>Drainage</vt:lpstr>
      <vt:lpstr>Services </vt:lpstr>
      <vt:lpstr>Abnormals </vt:lpstr>
      <vt:lpstr>Drainage </vt:lpstr>
      <vt:lpstr>Abnormals</vt:lpstr>
      <vt:lpstr>Retaining walls</vt:lpstr>
      <vt:lpstr>Hard surfaces</vt:lpstr>
      <vt:lpstr> Landscaping and fencing</vt:lpstr>
      <vt:lpstr>' Landscaping and fencing '!Print_Area</vt:lpstr>
      <vt:lpstr>' Landscaping and fencing PLOT 5'!Print_Area</vt:lpstr>
      <vt:lpstr>'Abnormals '!Print_Area</vt:lpstr>
      <vt:lpstr>'Cover '!Print_Area</vt:lpstr>
      <vt:lpstr>Drainage!Print_Area</vt:lpstr>
      <vt:lpstr>Dwellings!Print_Area</vt:lpstr>
      <vt:lpstr>'Exclusions   Assumptions'!Print_Area</vt:lpstr>
      <vt:lpstr>'Hard surfaces '!Print_Area</vt:lpstr>
      <vt:lpstr>'Master Summary '!Print_Area</vt:lpstr>
      <vt:lpstr>'PLOT 7'!Print_Area</vt:lpstr>
      <vt:lpstr>'Services '!Print_Area</vt:lpstr>
      <vt:lpstr>'Services PLOT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Reeves</dc:creator>
  <cp:lastModifiedBy>Matt Tyler</cp:lastModifiedBy>
  <cp:lastPrinted>2021-10-13T12:06:22Z</cp:lastPrinted>
  <dcterms:created xsi:type="dcterms:W3CDTF">2013-07-17T10:01:16Z</dcterms:created>
  <dcterms:modified xsi:type="dcterms:W3CDTF">2024-04-04T09:52:22Z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0x0101003C4FAFF28C6CD34E94B31484CD2A0301</vt:lpwstr>
  </property>
</Properties>
</file>